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3. Säule\"/>
    </mc:Choice>
  </mc:AlternateContent>
  <xr:revisionPtr revIDLastSave="0" documentId="13_ncr:1_{1F3C4DA6-B074-4576-ACA0-0AEACCA8C417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3.säule_2.1" sheetId="4" r:id="rId1"/>
    <sheet name="3.säule_2.2" sheetId="3" r:id="rId2"/>
  </sheets>
  <definedNames>
    <definedName name="_ftn1" localSheetId="0">'3.säule_2.1'!#REF!</definedName>
    <definedName name="_ftn1" localSheetId="1">'3.säule_2.2'!#REF!</definedName>
    <definedName name="_ftn2" localSheetId="0">'3.säule_2.1'!#REF!</definedName>
    <definedName name="_ftn2" localSheetId="1">'3.säule_2.2'!#REF!</definedName>
    <definedName name="_ftn3" localSheetId="0">'3.säule_2.1'!#REF!</definedName>
    <definedName name="_ftn3" localSheetId="1">'3.säule_2.2'!#REF!</definedName>
    <definedName name="_xlnm.Print_Area" localSheetId="0">'3.säule_2.1'!$A$19:$AR$25</definedName>
    <definedName name="_xlnm.Print_Area" localSheetId="1">'3.säule_2.2'!$A$2:$AS$23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7" i="3" l="1"/>
  <c r="AO19" i="4" l="1"/>
  <c r="I19" i="4" l="1"/>
  <c r="H19" i="4"/>
  <c r="N19" i="4"/>
  <c r="V19" i="4"/>
  <c r="AD19" i="4"/>
  <c r="AL19" i="4"/>
  <c r="G19" i="4"/>
  <c r="O19" i="4"/>
  <c r="Q19" i="4"/>
  <c r="Y19" i="4"/>
  <c r="AG19" i="4"/>
  <c r="K19" i="4"/>
  <c r="AA19" i="4"/>
  <c r="L19" i="4"/>
  <c r="AB19" i="4"/>
  <c r="W19" i="4"/>
  <c r="AE19" i="4"/>
  <c r="AM19" i="4"/>
  <c r="C19" i="4"/>
  <c r="S19" i="4"/>
  <c r="AI19" i="4"/>
  <c r="D19" i="4"/>
  <c r="T19" i="4"/>
  <c r="AJ19" i="4"/>
  <c r="F19" i="4"/>
  <c r="P19" i="4"/>
  <c r="X19" i="4"/>
  <c r="AF19" i="4"/>
  <c r="AN19" i="4"/>
  <c r="J19" i="4"/>
  <c r="R19" i="4"/>
  <c r="Z19" i="4"/>
  <c r="AH19" i="4"/>
  <c r="E19" i="4"/>
  <c r="M19" i="4"/>
  <c r="U19" i="4"/>
  <c r="AC19" i="4"/>
  <c r="AK19" i="4"/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D12" i="3"/>
  <c r="C12" i="3"/>
  <c r="AP20" i="3"/>
  <c r="AP18" i="3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F5" i="3" l="1"/>
  <c r="X5" i="3"/>
  <c r="I11" i="3"/>
  <c r="J11" i="3"/>
  <c r="X11" i="3"/>
  <c r="J5" i="3"/>
  <c r="K5" i="3"/>
  <c r="S5" i="3"/>
  <c r="H5" i="3"/>
  <c r="C11" i="3"/>
  <c r="U5" i="3"/>
  <c r="D11" i="3"/>
  <c r="L11" i="3"/>
  <c r="T11" i="3"/>
  <c r="M5" i="3"/>
  <c r="I5" i="3"/>
  <c r="F11" i="3"/>
  <c r="P5" i="3"/>
  <c r="P11" i="3"/>
  <c r="H11" i="3"/>
  <c r="K11" i="3"/>
  <c r="S11" i="3"/>
  <c r="E5" i="3"/>
  <c r="E11" i="3"/>
  <c r="M11" i="3"/>
  <c r="U11" i="3"/>
  <c r="G5" i="3"/>
  <c r="N5" i="3"/>
  <c r="V11" i="3"/>
  <c r="L5" i="3"/>
  <c r="D5" i="3"/>
  <c r="T5" i="3"/>
  <c r="C5" i="3"/>
  <c r="W11" i="3"/>
  <c r="O11" i="3"/>
  <c r="W5" i="3"/>
  <c r="O5" i="3"/>
  <c r="G11" i="3"/>
  <c r="V5" i="3"/>
  <c r="N11" i="3"/>
  <c r="AP19" i="3" l="1"/>
  <c r="AP16" i="3" l="1"/>
  <c r="AO5" i="3"/>
  <c r="AO11" i="3"/>
  <c r="AN17" i="3"/>
  <c r="AP17" i="3" s="1"/>
  <c r="Q17" i="3" l="1"/>
  <c r="AL17" i="3" l="1"/>
  <c r="AK17" i="3"/>
  <c r="X17" i="3"/>
  <c r="W17" i="3"/>
  <c r="U17" i="3"/>
  <c r="T17" i="3"/>
  <c r="S17" i="3"/>
  <c r="R17" i="3"/>
  <c r="M17" i="3"/>
  <c r="L17" i="3"/>
  <c r="K17" i="3"/>
  <c r="J17" i="3"/>
  <c r="I17" i="3"/>
  <c r="H17" i="3"/>
  <c r="G17" i="3"/>
  <c r="F17" i="3"/>
  <c r="E17" i="3"/>
  <c r="D17" i="3"/>
  <c r="C17" i="3"/>
  <c r="AD17" i="3"/>
  <c r="AE17" i="3"/>
  <c r="AJ17" i="3"/>
  <c r="AQ18" i="3"/>
  <c r="AQ20" i="3"/>
  <c r="AF17" i="3" l="1"/>
  <c r="Y17" i="3"/>
  <c r="P17" i="3"/>
  <c r="N17" i="3"/>
  <c r="Z17" i="3"/>
  <c r="O17" i="3"/>
  <c r="V17" i="3"/>
  <c r="AA17" i="3"/>
  <c r="AM17" i="3"/>
  <c r="AB17" i="3"/>
  <c r="R11" i="3"/>
  <c r="Q5" i="3"/>
  <c r="Q11" i="3"/>
  <c r="R5" i="3"/>
  <c r="AG17" i="3"/>
  <c r="AH17" i="3"/>
  <c r="AI17" i="3"/>
  <c r="AM5" i="3" l="1"/>
  <c r="AM11" i="3"/>
  <c r="AM12" i="3" s="1"/>
  <c r="AN11" i="3"/>
  <c r="AN5" i="3"/>
  <c r="AP5" i="3" s="1"/>
  <c r="AQ19" i="3"/>
  <c r="AQ17" i="3"/>
  <c r="Y11" i="3"/>
  <c r="Y5" i="3"/>
  <c r="Z5" i="3"/>
  <c r="Z11" i="3"/>
  <c r="AC17" i="3"/>
  <c r="AA5" i="3"/>
  <c r="AA11" i="3"/>
  <c r="AB11" i="3"/>
  <c r="AB5" i="3"/>
  <c r="AL5" i="3"/>
  <c r="AL11" i="3" l="1"/>
  <c r="AL12" i="3" s="1"/>
  <c r="AF11" i="3"/>
  <c r="AE5" i="3"/>
  <c r="AK5" i="3"/>
  <c r="AK11" i="3"/>
  <c r="AK12" i="3" s="1"/>
  <c r="AF5" i="3"/>
  <c r="AE11" i="3"/>
  <c r="AD11" i="3"/>
  <c r="AQ16" i="3" l="1"/>
  <c r="AG5" i="3"/>
  <c r="AG11" i="3"/>
  <c r="AG12" i="3" s="1"/>
  <c r="AD5" i="3"/>
  <c r="AC5" i="3"/>
  <c r="AC11" i="3"/>
  <c r="AH11" i="3"/>
  <c r="AH12" i="3" s="1"/>
  <c r="AH5" i="3"/>
  <c r="AI11" i="3"/>
  <c r="AI12" i="3" s="1"/>
  <c r="AI5" i="3"/>
  <c r="AJ5" i="3"/>
  <c r="AJ11" i="3"/>
  <c r="AJ12" i="3" s="1"/>
  <c r="AQ5" i="3" l="1"/>
</calcChain>
</file>

<file path=xl/sharedStrings.xml><?xml version="1.0" encoding="utf-8"?>
<sst xmlns="http://schemas.openxmlformats.org/spreadsheetml/2006/main" count="280" uniqueCount="60">
  <si>
    <t>en millions de francs</t>
  </si>
  <si>
    <t>in Millionen Franken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</si>
  <si>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</si>
  <si>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</si>
  <si>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</si>
  <si>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</si>
  <si>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</si>
  <si>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</si>
  <si>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</si>
  <si>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</si>
  <si>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</si>
  <si>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</si>
  <si>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</si>
  <si>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</si>
  <si>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</si>
  <si>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…</t>
  </si>
  <si>
    <t>2018</t>
  </si>
  <si>
    <t xml:space="preserve">      Vorsorgekonti</t>
  </si>
  <si>
    <t xml:space="preserve">      bei Banken</t>
  </si>
  <si>
    <t xml:space="preserve">      bei Versicherungen</t>
  </si>
  <si>
    <t xml:space="preserve">      auprès des banques</t>
  </si>
  <si>
    <t xml:space="preserve">      auprès des assurances</t>
  </si>
  <si>
    <t>Einzahlungen bei Banken und Versicherungen</t>
  </si>
  <si>
    <t xml:space="preserve">      Anlagefonds, Schätzung</t>
  </si>
  <si>
    <t xml:space="preserve">      Comptes de prévoyance</t>
  </si>
  <si>
    <t xml:space="preserve">      Fonds de placements, estimation</t>
  </si>
  <si>
    <t>Einzahlungen, Auszahlungen</t>
  </si>
  <si>
    <t>Capital</t>
  </si>
  <si>
    <t>Total</t>
  </si>
  <si>
    <t>Banken</t>
  </si>
  <si>
    <t>Versicherungen (versicherungsmathematische Reserve)</t>
  </si>
  <si>
    <t>Banques</t>
  </si>
  <si>
    <t>Assurances (reserves actuarielles)</t>
  </si>
  <si>
    <t>Veränderung Kapital</t>
  </si>
  <si>
    <t>Kapital</t>
  </si>
  <si>
    <t>Variation du Capital</t>
  </si>
  <si>
    <t>Rentrées, Retraits</t>
  </si>
  <si>
    <t>2019</t>
  </si>
  <si>
    <t>Rentrées auprès des banques et assurances</t>
  </si>
  <si>
    <t>2020</t>
  </si>
  <si>
    <t>2021</t>
  </si>
  <si>
    <r>
      <t xml:space="preserve">Auszahlungen von Banken und Versicherungen, Kapitalertag, Kapitalwertänderungen, </t>
    </r>
    <r>
      <rPr>
        <sz val="8"/>
        <rFont val="Arial"/>
        <family val="2"/>
      </rPr>
      <t>geschätzt</t>
    </r>
  </si>
  <si>
    <r>
      <t>Retraits auprès des banques et assurances, produit du capital, variation de valeur du capital,</t>
    </r>
    <r>
      <rPr>
        <sz val="8"/>
        <rFont val="Arial"/>
        <family val="2"/>
      </rPr>
      <t xml:space="preserve"> estimés</t>
    </r>
  </si>
  <si>
    <t>2022</t>
  </si>
  <si>
    <t xml:space="preserve">      Kapitalleistung bei Pensionierung (gemäss NRS)</t>
  </si>
  <si>
    <t xml:space="preserve">      Kapitalleistung für Wohneigentumsförderung (gemäss NRS)</t>
  </si>
  <si>
    <t xml:space="preserve">      bei Pensionierung (gemäss NRS)</t>
  </si>
  <si>
    <t xml:space="preserve">      für Wohneigentumsförderung (gemäss NRS)</t>
  </si>
  <si>
    <t xml:space="preserve">      Kapitalertrag, Kapitalwertänderungen, geschätzt</t>
  </si>
  <si>
    <t>Säule 3a_2.2  
Kapital bei Banken und Versicherungen</t>
  </si>
  <si>
    <t>Pilier 3a_2.2  
Capitaux auprès des banques et des assurances</t>
  </si>
  <si>
    <t>2023</t>
  </si>
  <si>
    <t>Pilier 3a 2.1
Évolution des finances en un coup d’œil</t>
  </si>
  <si>
    <t>Säule 3a 2.1
Entwicklung der Finanzen auf einen Blick</t>
  </si>
  <si>
    <t>En millions de francs</t>
  </si>
  <si>
    <t xml:space="preserve">In Millionen Franken </t>
  </si>
  <si>
    <t>TV 2022/2023</t>
  </si>
  <si>
    <t>Ø TV 2013–2023</t>
  </si>
  <si>
    <t>VR 2022/2023</t>
  </si>
  <si>
    <t>Ø VR 2013–2023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</si>
</sst>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@"/>
    <numFmt numFmtId="165" formatCode="0.0%"/>
    <numFmt numFmtId="166" formatCode="0.0%\ "/>
    <numFmt numFmtId="167" formatCode="#\ ###\ ###\ ##0"/>
    <numFmt numFmtId="168" formatCode="0.0%;@"/>
  </numFmts>
  <fonts count="17">
    <font>
      <sz val="12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55 Helvetica Roman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Geneva"/>
    </font>
    <font>
      <sz val="9"/>
      <name val="Helv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49" fontId="3" fillId="0" borderId="0" xfId="0" applyNumberFormat="1" applyFont="1" applyFill="1" applyAlignment="1">
      <alignment horizontal="left" vertical="top"/>
    </xf>
    <xf numFmtId="0" fontId="7" fillId="0" borderId="0" xfId="0" applyFont="1" applyFill="1"/>
    <xf numFmtId="0" fontId="9" fillId="0" borderId="0" xfId="2" applyFont="1" applyFill="1" applyBorder="1"/>
    <xf numFmtId="0" fontId="7" fillId="0" borderId="0" xfId="0" applyFont="1" applyFill="1" applyAlignment="1">
      <alignment horizontal="right"/>
    </xf>
    <xf numFmtId="0" fontId="9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5" applyFont="1" applyFill="1" applyBorder="1"/>
    <xf numFmtId="0" fontId="7" fillId="0" borderId="0" xfId="5" applyFont="1" applyFill="1"/>
    <xf numFmtId="3" fontId="12" fillId="0" borderId="0" xfId="5" applyNumberFormat="1" applyFont="1" applyFill="1" applyBorder="1" applyAlignment="1">
      <alignment horizontal="right"/>
    </xf>
    <xf numFmtId="167" fontId="12" fillId="0" borderId="0" xfId="5" applyNumberFormat="1" applyFont="1" applyFill="1" applyBorder="1"/>
    <xf numFmtId="0" fontId="12" fillId="0" borderId="0" xfId="5" applyFont="1" applyFill="1" applyBorder="1"/>
    <xf numFmtId="0" fontId="12" fillId="0" borderId="0" xfId="5" applyFont="1" applyFill="1"/>
    <xf numFmtId="0" fontId="0" fillId="0" borderId="0" xfId="0" applyFill="1"/>
    <xf numFmtId="49" fontId="8" fillId="0" borderId="1" xfId="3" applyNumberFormat="1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7" fillId="0" borderId="0" xfId="5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 wrapText="1"/>
    </xf>
    <xf numFmtId="3" fontId="7" fillId="0" borderId="4" xfId="5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4" fillId="0" borderId="0" xfId="0" applyFont="1" applyFill="1"/>
    <xf numFmtId="49" fontId="3" fillId="0" borderId="0" xfId="5" applyNumberFormat="1" applyFont="1" applyFill="1" applyAlignment="1">
      <alignment horizontal="left" vertical="top" wrapText="1"/>
    </xf>
    <xf numFmtId="49" fontId="7" fillId="0" borderId="1" xfId="3" applyNumberFormat="1" applyFont="1" applyFill="1" applyBorder="1" applyAlignment="1">
      <alignment horizontal="left" vertical="top"/>
    </xf>
    <xf numFmtId="49" fontId="13" fillId="0" borderId="7" xfId="5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/>
    </xf>
    <xf numFmtId="49" fontId="7" fillId="0" borderId="2" xfId="5" applyNumberFormat="1" applyFont="1" applyFill="1" applyBorder="1" applyAlignment="1">
      <alignment horizontal="left"/>
    </xf>
    <xf numFmtId="49" fontId="7" fillId="0" borderId="2" xfId="5" applyNumberFormat="1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left"/>
    </xf>
    <xf numFmtId="49" fontId="7" fillId="0" borderId="3" xfId="5" applyNumberFormat="1" applyFont="1" applyFill="1" applyBorder="1" applyAlignment="1">
      <alignment horizontal="left" wrapText="1"/>
    </xf>
    <xf numFmtId="49" fontId="12" fillId="0" borderId="2" xfId="5" applyNumberFormat="1" applyFont="1" applyFill="1" applyBorder="1" applyAlignment="1">
      <alignment horizontal="left"/>
    </xf>
    <xf numFmtId="49" fontId="12" fillId="0" borderId="2" xfId="5" applyNumberFormat="1" applyFont="1" applyFill="1" applyBorder="1" applyAlignment="1">
      <alignment horizontal="left" wrapText="1"/>
    </xf>
    <xf numFmtId="49" fontId="12" fillId="0" borderId="8" xfId="5" applyNumberFormat="1" applyFont="1" applyFill="1" applyBorder="1" applyAlignment="1">
      <alignment horizontal="left"/>
    </xf>
    <xf numFmtId="49" fontId="12" fillId="0" borderId="8" xfId="5" applyNumberFormat="1" applyFont="1" applyFill="1" applyBorder="1" applyAlignment="1">
      <alignment horizontal="left" wrapText="1"/>
    </xf>
    <xf numFmtId="9" fontId="8" fillId="0" borderId="0" xfId="1" applyFont="1" applyFill="1" applyBorder="1" applyAlignment="1">
      <alignment horizontal="center" vertical="center"/>
    </xf>
    <xf numFmtId="49" fontId="8" fillId="0" borderId="10" xfId="3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wrapText="1"/>
    </xf>
    <xf numFmtId="3" fontId="7" fillId="0" borderId="9" xfId="5" applyNumberFormat="1" applyFont="1" applyFill="1" applyBorder="1" applyAlignment="1">
      <alignment horizontal="right"/>
    </xf>
    <xf numFmtId="2" fontId="6" fillId="0" borderId="1" xfId="3" applyNumberFormat="1" applyFont="1" applyFill="1" applyBorder="1" applyAlignment="1">
      <alignment horizontal="right" vertical="center" wrapText="1"/>
    </xf>
    <xf numFmtId="9" fontId="8" fillId="0" borderId="11" xfId="1" applyFont="1" applyFill="1" applyBorder="1" applyAlignment="1">
      <alignment horizontal="center" vertical="center"/>
    </xf>
    <xf numFmtId="49" fontId="8" fillId="0" borderId="11" xfId="3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/>
    <xf numFmtId="168" fontId="8" fillId="0" borderId="12" xfId="0" applyNumberFormat="1" applyFont="1" applyFill="1" applyBorder="1" applyAlignment="1">
      <alignment horizontal="right"/>
    </xf>
    <xf numFmtId="166" fontId="7" fillId="0" borderId="0" xfId="5" applyNumberFormat="1" applyFont="1" applyFill="1" applyBorder="1" applyAlignment="1">
      <alignment horizontal="right" wrapText="1"/>
    </xf>
    <xf numFmtId="165" fontId="12" fillId="0" borderId="0" xfId="1" applyNumberFormat="1" applyFont="1" applyFill="1" applyBorder="1" applyAlignment="1">
      <alignment horizontal="right"/>
    </xf>
    <xf numFmtId="165" fontId="7" fillId="0" borderId="9" xfId="1" applyNumberFormat="1" applyFont="1" applyFill="1" applyBorder="1"/>
    <xf numFmtId="165" fontId="7" fillId="0" borderId="4" xfId="1" applyNumberFormat="1" applyFont="1" applyFill="1" applyBorder="1"/>
    <xf numFmtId="166" fontId="7" fillId="0" borderId="4" xfId="5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165" fontId="8" fillId="0" borderId="0" xfId="1" applyNumberFormat="1" applyFont="1" applyFill="1" applyBorder="1"/>
    <xf numFmtId="168" fontId="7" fillId="0" borderId="12" xfId="0" applyNumberFormat="1" applyFont="1" applyFill="1" applyBorder="1" applyAlignment="1">
      <alignment horizontal="right"/>
    </xf>
    <xf numFmtId="168" fontId="7" fillId="0" borderId="14" xfId="0" applyNumberFormat="1" applyFont="1" applyFill="1" applyBorder="1" applyAlignment="1">
      <alignment horizontal="right"/>
    </xf>
    <xf numFmtId="168" fontId="7" fillId="0" borderId="13" xfId="0" applyNumberFormat="1" applyFont="1" applyFill="1" applyBorder="1" applyAlignment="1">
      <alignment horizontal="right"/>
    </xf>
    <xf numFmtId="0" fontId="3" fillId="0" borderId="0" xfId="5" applyFont="1" applyFill="1" applyAlignment="1">
      <alignment horizontal="left" vertical="top" wrapText="1"/>
    </xf>
    <xf numFmtId="0" fontId="16" fillId="0" borderId="0" xfId="5" applyFont="1" applyFill="1" applyAlignment="1">
      <alignment horizontal="left" vertical="top" wrapText="1"/>
    </xf>
    <xf numFmtId="3" fontId="7" fillId="0" borderId="6" xfId="0" applyNumberFormat="1" applyFont="1" applyFill="1" applyBorder="1" applyAlignment="1">
      <alignment horizontal="right"/>
    </xf>
    <xf numFmtId="3" fontId="12" fillId="0" borderId="9" xfId="5" applyNumberFormat="1" applyFont="1" applyFill="1" applyBorder="1" applyAlignment="1">
      <alignment horizontal="right"/>
    </xf>
    <xf numFmtId="3" fontId="7" fillId="0" borderId="4" xfId="5" applyNumberFormat="1" applyFont="1" applyFill="1" applyBorder="1" applyAlignment="1">
      <alignment horizontal="right" wrapText="1"/>
    </xf>
    <xf numFmtId="0" fontId="4" fillId="0" borderId="7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49" fontId="3" fillId="0" borderId="5" xfId="0" applyNumberFormat="1" applyFont="1" applyFill="1" applyBorder="1" applyAlignment="1">
      <alignment horizontal="left" vertical="top"/>
    </xf>
    <xf numFmtId="3" fontId="7" fillId="0" borderId="0" xfId="5" applyNumberFormat="1" applyFont="1" applyFill="1" applyBorder="1" applyAlignment="1">
      <alignment horizontal="right" wrapText="1"/>
    </xf>
    <xf numFmtId="3" fontId="8" fillId="0" borderId="6" xfId="0" applyNumberFormat="1" applyFont="1" applyFill="1" applyBorder="1" applyAlignment="1">
      <alignment horizontal="right"/>
    </xf>
  </cellXfs>
  <cellStyles count="8">
    <cellStyle name="Prozent" xfId="1" builtinId="5"/>
    <cellStyle name="Prozent 2" xfId="7" xr:uid="{00000000-0005-0000-0000-000001000000}"/>
    <cellStyle name="Standard" xfId="0" builtinId="0"/>
    <cellStyle name="Standard 2" xfId="6" xr:uid="{00000000-0005-0000-0000-000003000000}"/>
    <cellStyle name="Standard 2 2" xfId="5" xr:uid="{00000000-0005-0000-0000-000004000000}"/>
    <cellStyle name="Standard 3 2 2" xfId="2" xr:uid="{00000000-0005-0000-0000-000005000000}"/>
    <cellStyle name="Standard_AHV 1_1 &amp; 1_2" xfId="3" xr:uid="{00000000-0005-0000-0000-000006000000}"/>
    <cellStyle name="Standard_T 01.6 97Daten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'3.säule_2.1'!$B$19</c:f>
              <c:strCache>
                <c:ptCount val="1"/>
                <c:pt idx="0">
                  <c:v>Banken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'3.säule_2.1'!$Y$17:$AO$17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'3.säule_2.1'!$Y$19:$AO$19</c:f>
              <c:numCache>
                <c:formatCode>#,##0</c:formatCode>
                <c:ptCount val="17"/>
                <c:pt idx="0">
                  <c:v>28932.555</c:v>
                </c:pt>
                <c:pt idx="1">
                  <c:v>31070.050999999999</c:v>
                </c:pt>
                <c:pt idx="2">
                  <c:v>33972.120999999999</c:v>
                </c:pt>
                <c:pt idx="3">
                  <c:v>38516.03</c:v>
                </c:pt>
                <c:pt idx="4">
                  <c:v>54156.288812739062</c:v>
                </c:pt>
                <c:pt idx="5">
                  <c:v>58451.091116795928</c:v>
                </c:pt>
                <c:pt idx="6">
                  <c:v>62309.78030867807</c:v>
                </c:pt>
                <c:pt idx="7">
                  <c:v>65950.955514796718</c:v>
                </c:pt>
                <c:pt idx="8">
                  <c:v>68697.13765475023</c:v>
                </c:pt>
                <c:pt idx="9">
                  <c:v>71469.471525363246</c:v>
                </c:pt>
                <c:pt idx="10">
                  <c:v>75110.702005391111</c:v>
                </c:pt>
                <c:pt idx="11">
                  <c:v>77066.830979605787</c:v>
                </c:pt>
                <c:pt idx="12">
                  <c:v>81693.797949958971</c:v>
                </c:pt>
                <c:pt idx="13">
                  <c:v>85065.959747007088</c:v>
                </c:pt>
                <c:pt idx="14">
                  <c:v>89815.055195007633</c:v>
                </c:pt>
                <c:pt idx="15">
                  <c:v>87027.517167960905</c:v>
                </c:pt>
                <c:pt idx="16">
                  <c:v>91463.484997262654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DFE-8082-667859764C71}"/>
            </c:ext>
          </c:extLst>
        </c:ser>
        <c:ser>
          <c:idx val="1"/>
          <c:order val="1"/>
          <c:tx>
            <c:strRef>
              <c:f>'3.säule_2.1'!$B$22</c:f>
              <c:strCache>
                <c:ptCount val="1"/>
                <c:pt idx="0">
                  <c:v>Versicherungen (versicherungsmathematische Reserve)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'3.säule_2.1'!$Y$17:$AO$17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'3.säule_2.1'!$Y$22:$AO$22</c:f>
              <c:numCache>
                <c:formatCode>#,##0</c:formatCode>
                <c:ptCount val="17"/>
                <c:pt idx="0">
                  <c:v>30565.41804</c:v>
                </c:pt>
                <c:pt idx="1">
                  <c:v>29847.592427</c:v>
                </c:pt>
                <c:pt idx="2">
                  <c:v>32173.745294</c:v>
                </c:pt>
                <c:pt idx="3">
                  <c:v>33734.280805000002</c:v>
                </c:pt>
                <c:pt idx="4">
                  <c:v>34990.545934000002</c:v>
                </c:pt>
                <c:pt idx="5">
                  <c:v>36970.629110000002</c:v>
                </c:pt>
                <c:pt idx="6">
                  <c:v>38746.031693999998</c:v>
                </c:pt>
                <c:pt idx="7">
                  <c:v>40712.110455000002</c:v>
                </c:pt>
                <c:pt idx="8">
                  <c:v>41734.696696999999</c:v>
                </c:pt>
                <c:pt idx="9">
                  <c:v>43464.144006000002</c:v>
                </c:pt>
                <c:pt idx="10">
                  <c:v>45085.528359999997</c:v>
                </c:pt>
                <c:pt idx="11">
                  <c:v>45732.043306</c:v>
                </c:pt>
                <c:pt idx="12">
                  <c:v>48363.325588</c:v>
                </c:pt>
                <c:pt idx="13">
                  <c:v>49483.675616</c:v>
                </c:pt>
                <c:pt idx="14">
                  <c:v>50696.947679999997</c:v>
                </c:pt>
                <c:pt idx="15">
                  <c:v>50126.774522</c:v>
                </c:pt>
                <c:pt idx="16">
                  <c:v>51416.331763000002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D-4DFE-8082-66785976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370016"/>
        <c:axId val="2016844384"/>
      </c:lineChart>
      <c:catAx>
        <c:axId val="20083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6844384"/>
        <c:crosses val="autoZero"/>
        <c:auto val="1"/>
        <c:lblAlgn val="ctr"/>
        <c:lblOffset val="100"/>
        <c:noMultiLvlLbl val="0"/>
      </c:catAx>
      <c:valAx>
        <c:axId val="201684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837001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22</xdr:row>
      <xdr:rowOff>28576</xdr:rowOff>
    </xdr:from>
    <xdr:to>
      <xdr:col>1</xdr:col>
      <xdr:colOff>2891791</xdr:colOff>
      <xdr:row>25</xdr:row>
      <xdr:rowOff>200026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EF927353-8CBA-4A6E-9C41-1DDAA4C1CCBE}"/>
            </a:ext>
          </a:extLst>
        </xdr:cNvPr>
        <xdr:cNvSpPr txBox="1">
          <a:spLocks noChangeArrowheads="1"/>
        </xdr:cNvSpPr>
      </xdr:nvSpPr>
      <xdr:spPr bwMode="auto">
        <a:xfrm>
          <a:off x="2724151" y="3724276"/>
          <a:ext cx="2853690" cy="7429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Quellen: Bundesamt für Statistik, Neurentenstatistik; Schweizerische Nationalbank, jährliche Bankenstatistik, Schweizerische Bankiervereinigung, Verein Vorsorge Scweiz VVS, Schätzungen BSV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30700</xdr:colOff>
      <xdr:row>22</xdr:row>
      <xdr:rowOff>39619</xdr:rowOff>
    </xdr:from>
    <xdr:to>
      <xdr:col>0</xdr:col>
      <xdr:colOff>2523434</xdr:colOff>
      <xdr:row>25</xdr:row>
      <xdr:rowOff>211069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3C3B169-C73B-4809-9C2D-663537F8CF7D}"/>
            </a:ext>
          </a:extLst>
        </xdr:cNvPr>
        <xdr:cNvSpPr txBox="1">
          <a:spLocks noChangeArrowheads="1"/>
        </xdr:cNvSpPr>
      </xdr:nvSpPr>
      <xdr:spPr bwMode="auto">
        <a:xfrm>
          <a:off x="30700" y="3735319"/>
          <a:ext cx="2492734" cy="7429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</a:t>
          </a:r>
          <a:r>
            <a:rPr lang="de-CH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Office fédéral de la statistique , </a:t>
          </a:r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Statistique des nouvelles rentes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; Banque Nationale Suisse , Statistique bancaire annuelle, Association suisse des banquiers; Association prévoyance suisse, estimations OFAS.</a:t>
          </a:r>
        </a:p>
      </xdr:txBody>
    </xdr:sp>
    <xdr:clientData/>
  </xdr:twoCellAnchor>
  <xdr:twoCellAnchor>
    <xdr:from>
      <xdr:col>0</xdr:col>
      <xdr:colOff>70401</xdr:colOff>
      <xdr:row>2</xdr:row>
      <xdr:rowOff>107675</xdr:rowOff>
    </xdr:from>
    <xdr:to>
      <xdr:col>1</xdr:col>
      <xdr:colOff>2874066</xdr:colOff>
      <xdr:row>15</xdr:row>
      <xdr:rowOff>16566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49BCF6-38AD-44AD-AB25-B358C36B6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20</xdr:row>
      <xdr:rowOff>28576</xdr:rowOff>
    </xdr:from>
    <xdr:to>
      <xdr:col>1</xdr:col>
      <xdr:colOff>2891791</xdr:colOff>
      <xdr:row>23</xdr:row>
      <xdr:rowOff>200026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724151" y="3286126"/>
          <a:ext cx="2853690" cy="7429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Quellen: Bundesamt für Statistik, Neurentenstatistik; Schweizerische Nationalbank, jährliche Bankenstatistik, Schweizerische Bankiervereinigung, Verein Vorsorge Scweiz VVS, Schätzungen BSV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30700</xdr:colOff>
      <xdr:row>20</xdr:row>
      <xdr:rowOff>39619</xdr:rowOff>
    </xdr:from>
    <xdr:to>
      <xdr:col>0</xdr:col>
      <xdr:colOff>2523434</xdr:colOff>
      <xdr:row>23</xdr:row>
      <xdr:rowOff>211069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700" y="3750228"/>
          <a:ext cx="2492734" cy="76779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</a:t>
          </a:r>
          <a:r>
            <a:rPr lang="de-CH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Office fédéral de la statistique , </a:t>
          </a:r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Statistique des nouvelles rentes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; Banque Nationale Suisse , Statistique bancaire annuelle, Association suisse des banquiers; Association prévoyance suisse, estimations OFAS.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7B19-96B6-4C96-B2D2-8C2AD39112F5}">
  <sheetPr>
    <pageSetUpPr fitToPage="1"/>
  </sheetPr>
  <dimension ref="A1:JF26"/>
  <sheetViews>
    <sheetView zoomScale="112" zoomScaleNormal="112" zoomScaleSheetLayoutView="94" zoomScalePageLayoutView="85" workbookViewId="0"/>
  </sheetViews>
  <sheetFormatPr baseColWidth="10" defaultColWidth="12.6640625" defaultRowHeight="15" outlineLevelCol="1"/>
  <cols>
    <col min="1" max="1" width="31.33203125" style="2" customWidth="1"/>
    <col min="2" max="2" width="35.5546875" style="2" customWidth="1"/>
    <col min="3" max="11" width="12.77734375" style="2" hidden="1" customWidth="1" outlineLevel="1"/>
    <col min="12" max="13" width="12.77734375" style="2" hidden="1" customWidth="1" outlineLevel="1" collapsed="1"/>
    <col min="14" max="15" width="12.77734375" style="2" hidden="1" customWidth="1" outlineLevel="1"/>
    <col min="16" max="16" width="12.77734375" style="2" hidden="1" customWidth="1" outlineLevel="1" collapsed="1"/>
    <col min="17" max="17" width="12.77734375" style="2" hidden="1" customWidth="1" outlineLevel="1"/>
    <col min="18" max="18" width="9.77734375" style="2" customWidth="1" collapsed="1"/>
    <col min="19" max="22" width="12.77734375" style="2" hidden="1" customWidth="1" outlineLevel="1"/>
    <col min="23" max="23" width="9.77734375" style="2" customWidth="1" collapsed="1"/>
    <col min="24" max="25" width="12.77734375" style="2" hidden="1" customWidth="1" outlineLevel="1" collapsed="1"/>
    <col min="26" max="26" width="12.77734375" style="2" hidden="1" customWidth="1" outlineLevel="1"/>
    <col min="27" max="27" width="12.77734375" style="2" hidden="1" customWidth="1" outlineLevel="1" collapsed="1"/>
    <col min="28" max="28" width="9.77734375" style="2" customWidth="1" collapsed="1"/>
    <col min="29" max="35" width="12.77734375" style="2" hidden="1" customWidth="1" outlineLevel="1"/>
    <col min="36" max="36" width="9.77734375" style="4" customWidth="1" collapsed="1"/>
    <col min="37" max="40" width="9.77734375" style="4" customWidth="1"/>
    <col min="41" max="41" width="12.77734375" style="4" customWidth="1"/>
    <col min="42" max="42" width="8.21875" style="13" customWidth="1"/>
    <col min="43" max="43" width="8" style="13" customWidth="1"/>
    <col min="44" max="85" width="12.6640625" style="13"/>
    <col min="86" max="16384" width="12.6640625" style="2"/>
  </cols>
  <sheetData>
    <row r="1" spans="1:2" ht="54">
      <c r="A1" s="56" t="s">
        <v>52</v>
      </c>
      <c r="B1" s="56" t="s">
        <v>53</v>
      </c>
    </row>
    <row r="2" spans="1:2" ht="18">
      <c r="A2" s="57" t="s">
        <v>54</v>
      </c>
      <c r="B2" s="57" t="s">
        <v>55</v>
      </c>
    </row>
    <row r="3" spans="1:2" ht="18">
      <c r="A3" s="24"/>
      <c r="B3" s="24"/>
    </row>
    <row r="17" spans="1:266" ht="18">
      <c r="A17" s="24"/>
      <c r="B17" s="24"/>
      <c r="C17" s="2">
        <v>1985</v>
      </c>
      <c r="D17" s="2">
        <v>1986</v>
      </c>
      <c r="E17" s="2">
        <v>1987</v>
      </c>
      <c r="F17" s="2">
        <v>1988</v>
      </c>
      <c r="G17" s="2">
        <v>1989</v>
      </c>
      <c r="H17" s="2">
        <v>1990</v>
      </c>
      <c r="I17" s="2">
        <v>1991</v>
      </c>
      <c r="J17" s="2">
        <v>1992</v>
      </c>
      <c r="K17" s="2">
        <v>1993</v>
      </c>
      <c r="L17" s="2">
        <v>1994</v>
      </c>
      <c r="M17" s="2">
        <v>1995</v>
      </c>
      <c r="N17" s="2">
        <v>1996</v>
      </c>
      <c r="O17" s="2">
        <v>1997</v>
      </c>
      <c r="P17" s="2">
        <v>1998</v>
      </c>
      <c r="Q17" s="2">
        <v>1999</v>
      </c>
      <c r="R17" s="2">
        <v>2000</v>
      </c>
      <c r="S17" s="2">
        <v>2001</v>
      </c>
      <c r="T17" s="2">
        <v>2002</v>
      </c>
      <c r="U17" s="2">
        <v>2003</v>
      </c>
      <c r="V17" s="2">
        <v>2004</v>
      </c>
      <c r="W17" s="2">
        <v>2005</v>
      </c>
      <c r="X17" s="2">
        <v>2006</v>
      </c>
      <c r="Y17" s="2">
        <v>2007</v>
      </c>
      <c r="Z17" s="2">
        <v>2008</v>
      </c>
      <c r="AA17" s="2">
        <v>2009</v>
      </c>
      <c r="AB17" s="2">
        <v>2010</v>
      </c>
      <c r="AC17" s="2">
        <v>2011</v>
      </c>
      <c r="AD17" s="2">
        <v>2012</v>
      </c>
      <c r="AE17" s="2">
        <v>2013</v>
      </c>
      <c r="AF17" s="2">
        <v>2014</v>
      </c>
      <c r="AG17" s="2">
        <v>2015</v>
      </c>
      <c r="AH17" s="2">
        <v>2016</v>
      </c>
      <c r="AI17" s="2">
        <v>2017</v>
      </c>
      <c r="AJ17" s="2">
        <v>2018</v>
      </c>
      <c r="AK17" s="2">
        <v>2019</v>
      </c>
      <c r="AL17" s="2">
        <v>2020</v>
      </c>
      <c r="AM17" s="2">
        <v>2021</v>
      </c>
      <c r="AN17" s="2">
        <v>2022</v>
      </c>
      <c r="AO17" s="2">
        <v>2023</v>
      </c>
    </row>
    <row r="18" spans="1:266">
      <c r="A18" s="25" t="s">
        <v>0</v>
      </c>
      <c r="B18" s="25" t="s">
        <v>1</v>
      </c>
      <c r="AJ18" s="2"/>
      <c r="AK18" s="2"/>
      <c r="AL18" s="2"/>
      <c r="AM18" s="2"/>
      <c r="AN18" s="2"/>
      <c r="AO18" s="2"/>
    </row>
    <row r="19" spans="1:266" s="5" customFormat="1" ht="12" customHeight="1">
      <c r="A19" s="30" t="s">
        <v>31</v>
      </c>
      <c r="B19" s="30" t="s">
        <v>29</v>
      </c>
      <c r="C19" s="58" t="str">
        <f>IF(AND(C20="…",C21="…"),"…",SUM(C20,C21))</f>
        <v>…</v>
      </c>
      <c r="D19" s="18" t="str">
        <f t="shared" ref="D19:AL19" si="0">IF(AND(D20="…",D21="…"),"…",SUM(D20,D21))</f>
        <v>…</v>
      </c>
      <c r="E19" s="18" t="str">
        <f t="shared" si="0"/>
        <v>…</v>
      </c>
      <c r="F19" s="18" t="str">
        <f t="shared" si="0"/>
        <v>…</v>
      </c>
      <c r="G19" s="18" t="str">
        <f t="shared" si="0"/>
        <v>…</v>
      </c>
      <c r="H19" s="18" t="str">
        <f t="shared" si="0"/>
        <v>…</v>
      </c>
      <c r="I19" s="18" t="str">
        <f t="shared" si="0"/>
        <v>…</v>
      </c>
      <c r="J19" s="18" t="str">
        <f t="shared" si="0"/>
        <v>…</v>
      </c>
      <c r="K19" s="18" t="str">
        <f t="shared" si="0"/>
        <v>…</v>
      </c>
      <c r="L19" s="18" t="str">
        <f t="shared" si="0"/>
        <v>…</v>
      </c>
      <c r="M19" s="18" t="str">
        <f t="shared" si="0"/>
        <v>…</v>
      </c>
      <c r="N19" s="18">
        <f t="shared" si="0"/>
        <v>16140.07</v>
      </c>
      <c r="O19" s="18">
        <f t="shared" si="0"/>
        <v>17654.370999999999</v>
      </c>
      <c r="P19" s="18">
        <f t="shared" si="0"/>
        <v>18197.886999999999</v>
      </c>
      <c r="Q19" s="18">
        <f t="shared" si="0"/>
        <v>17534.870999999999</v>
      </c>
      <c r="R19" s="18">
        <f t="shared" si="0"/>
        <v>16329.681</v>
      </c>
      <c r="S19" s="18">
        <f t="shared" si="0"/>
        <v>17424.576000000001</v>
      </c>
      <c r="T19" s="18">
        <f t="shared" si="0"/>
        <v>19349.842000000001</v>
      </c>
      <c r="U19" s="18">
        <f t="shared" si="0"/>
        <v>21605.598999999998</v>
      </c>
      <c r="V19" s="18">
        <f t="shared" si="0"/>
        <v>23866.690999999999</v>
      </c>
      <c r="W19" s="18">
        <f t="shared" si="0"/>
        <v>26299.179</v>
      </c>
      <c r="X19" s="18">
        <f t="shared" si="0"/>
        <v>27816.561000000002</v>
      </c>
      <c r="Y19" s="18">
        <f t="shared" si="0"/>
        <v>28932.555</v>
      </c>
      <c r="Z19" s="18">
        <f t="shared" si="0"/>
        <v>31070.050999999999</v>
      </c>
      <c r="AA19" s="18">
        <f t="shared" si="0"/>
        <v>33972.120999999999</v>
      </c>
      <c r="AB19" s="18">
        <f t="shared" si="0"/>
        <v>38516.03</v>
      </c>
      <c r="AC19" s="18">
        <f t="shared" si="0"/>
        <v>54156.288812739062</v>
      </c>
      <c r="AD19" s="18">
        <f t="shared" si="0"/>
        <v>58451.091116795928</v>
      </c>
      <c r="AE19" s="18">
        <f t="shared" si="0"/>
        <v>62309.78030867807</v>
      </c>
      <c r="AF19" s="18">
        <f t="shared" si="0"/>
        <v>65950.955514796718</v>
      </c>
      <c r="AG19" s="18">
        <f t="shared" si="0"/>
        <v>68697.13765475023</v>
      </c>
      <c r="AH19" s="18">
        <f t="shared" si="0"/>
        <v>71469.471525363246</v>
      </c>
      <c r="AI19" s="18">
        <f t="shared" si="0"/>
        <v>75110.702005391111</v>
      </c>
      <c r="AJ19" s="18">
        <f t="shared" si="0"/>
        <v>77066.830979605787</v>
      </c>
      <c r="AK19" s="18">
        <f t="shared" si="0"/>
        <v>81693.797949958971</v>
      </c>
      <c r="AL19" s="18">
        <f t="shared" si="0"/>
        <v>85065.959747007088</v>
      </c>
      <c r="AM19" s="18">
        <f>IF(AND(AM20="…",AM21="…"),"…",SUM(AM20,AM21))</f>
        <v>89815.055195007633</v>
      </c>
      <c r="AN19" s="18">
        <f>IF(AND(AN20="…",AN21="…"),"…",SUM(AN20,AN21))</f>
        <v>87027.517167960905</v>
      </c>
      <c r="AO19" s="18">
        <f>IF(AND(AO20="…",AO21="…"),"…",SUM(AO20,AO21))</f>
        <v>91463.484997262654</v>
      </c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</row>
    <row r="20" spans="1:266" s="12" customFormat="1" ht="12.75">
      <c r="A20" s="32" t="s">
        <v>24</v>
      </c>
      <c r="B20" s="33" t="s">
        <v>17</v>
      </c>
      <c r="C20" s="9" t="s">
        <v>15</v>
      </c>
      <c r="D20" s="9" t="s">
        <v>15</v>
      </c>
      <c r="E20" s="9" t="s">
        <v>15</v>
      </c>
      <c r="F20" s="17" t="s">
        <v>15</v>
      </c>
      <c r="G20" s="17" t="s">
        <v>15</v>
      </c>
      <c r="H20" s="17" t="s">
        <v>15</v>
      </c>
      <c r="I20" s="17" t="s">
        <v>15</v>
      </c>
      <c r="J20" s="17" t="s">
        <v>15</v>
      </c>
      <c r="K20" s="17" t="s">
        <v>15</v>
      </c>
      <c r="L20" s="17" t="s">
        <v>15</v>
      </c>
      <c r="M20" s="17" t="s">
        <v>15</v>
      </c>
      <c r="N20" s="17">
        <v>16140.07</v>
      </c>
      <c r="O20" s="17">
        <v>17654.370999999999</v>
      </c>
      <c r="P20" s="17">
        <v>18197.886999999999</v>
      </c>
      <c r="Q20" s="17">
        <v>17534.870999999999</v>
      </c>
      <c r="R20" s="17">
        <v>16329.681</v>
      </c>
      <c r="S20" s="17">
        <v>17424.576000000001</v>
      </c>
      <c r="T20" s="17">
        <v>19349.842000000001</v>
      </c>
      <c r="U20" s="17">
        <v>21605.598999999998</v>
      </c>
      <c r="V20" s="17">
        <v>23866.690999999999</v>
      </c>
      <c r="W20" s="17">
        <v>26299.179</v>
      </c>
      <c r="X20" s="17">
        <v>27816.561000000002</v>
      </c>
      <c r="Y20" s="17">
        <v>28932.555</v>
      </c>
      <c r="Z20" s="17">
        <v>31070.050999999999</v>
      </c>
      <c r="AA20" s="17">
        <v>33972.120999999999</v>
      </c>
      <c r="AB20" s="17">
        <v>38516.03</v>
      </c>
      <c r="AC20" s="17">
        <v>42624.425999999999</v>
      </c>
      <c r="AD20" s="17">
        <v>46739.582000000002</v>
      </c>
      <c r="AE20" s="17">
        <v>50027.055999999997</v>
      </c>
      <c r="AF20" s="17">
        <v>52786.777000000002</v>
      </c>
      <c r="AG20" s="17">
        <v>54730.622754399999</v>
      </c>
      <c r="AH20" s="17">
        <v>56515.775469460001</v>
      </c>
      <c r="AI20" s="17">
        <v>57782.037603359997</v>
      </c>
      <c r="AJ20" s="17">
        <v>58647.858375480006</v>
      </c>
      <c r="AK20" s="17">
        <v>59718.166301420002</v>
      </c>
      <c r="AL20" s="17">
        <v>59971.501621639996</v>
      </c>
      <c r="AM20" s="17">
        <v>58828.861152730002</v>
      </c>
      <c r="AN20" s="17">
        <v>57873.298916694002</v>
      </c>
      <c r="AO20" s="17">
        <v>57804.922518270003</v>
      </c>
      <c r="AP20" s="9"/>
      <c r="AQ20" s="9"/>
      <c r="AR20" s="9"/>
      <c r="AS20" s="9"/>
      <c r="AT20" s="9"/>
      <c r="AU20" s="9"/>
      <c r="AV20" s="9"/>
      <c r="AW20" s="9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</row>
    <row r="21" spans="1:266" s="12" customFormat="1" ht="12.75">
      <c r="A21" s="34" t="s">
        <v>25</v>
      </c>
      <c r="B21" s="35" t="s">
        <v>23</v>
      </c>
      <c r="C21" s="59" t="s">
        <v>15</v>
      </c>
      <c r="D21" s="59" t="s">
        <v>15</v>
      </c>
      <c r="E21" s="59" t="s">
        <v>15</v>
      </c>
      <c r="F21" s="59" t="s">
        <v>15</v>
      </c>
      <c r="G21" s="59" t="s">
        <v>15</v>
      </c>
      <c r="H21" s="59" t="s">
        <v>15</v>
      </c>
      <c r="I21" s="59" t="s">
        <v>15</v>
      </c>
      <c r="J21" s="59" t="s">
        <v>15</v>
      </c>
      <c r="K21" s="59" t="s">
        <v>15</v>
      </c>
      <c r="L21" s="59" t="s">
        <v>15</v>
      </c>
      <c r="M21" s="59" t="s">
        <v>15</v>
      </c>
      <c r="N21" s="59" t="s">
        <v>15</v>
      </c>
      <c r="O21" s="59" t="s">
        <v>15</v>
      </c>
      <c r="P21" s="59" t="s">
        <v>15</v>
      </c>
      <c r="Q21" s="59" t="s">
        <v>15</v>
      </c>
      <c r="R21" s="39" t="s">
        <v>15</v>
      </c>
      <c r="S21" s="39" t="s">
        <v>15</v>
      </c>
      <c r="T21" s="39" t="s">
        <v>15</v>
      </c>
      <c r="U21" s="39" t="s">
        <v>15</v>
      </c>
      <c r="V21" s="39" t="s">
        <v>15</v>
      </c>
      <c r="W21" s="39" t="s">
        <v>15</v>
      </c>
      <c r="X21" s="39" t="s">
        <v>15</v>
      </c>
      <c r="Y21" s="39" t="s">
        <v>15</v>
      </c>
      <c r="Z21" s="39" t="s">
        <v>15</v>
      </c>
      <c r="AA21" s="39" t="s">
        <v>15</v>
      </c>
      <c r="AB21" s="39" t="s">
        <v>15</v>
      </c>
      <c r="AC21" s="39">
        <v>11531.862812739066</v>
      </c>
      <c r="AD21" s="39">
        <v>11711.509116795927</v>
      </c>
      <c r="AE21" s="39">
        <v>12282.724308678071</v>
      </c>
      <c r="AF21" s="39">
        <v>13164.17851479672</v>
      </c>
      <c r="AG21" s="39">
        <v>13966.514900350225</v>
      </c>
      <c r="AH21" s="39">
        <v>14953.696055903241</v>
      </c>
      <c r="AI21" s="39">
        <v>17328.664402031118</v>
      </c>
      <c r="AJ21" s="39">
        <v>18418.972604125782</v>
      </c>
      <c r="AK21" s="39">
        <v>21975.631648538965</v>
      </c>
      <c r="AL21" s="39">
        <v>25094.458125367084</v>
      </c>
      <c r="AM21" s="39">
        <v>30986.194042277632</v>
      </c>
      <c r="AN21" s="39">
        <v>29154.218251266906</v>
      </c>
      <c r="AO21" s="39">
        <v>33658.562478992659</v>
      </c>
      <c r="AP21" s="9"/>
      <c r="AQ21" s="9"/>
      <c r="AR21" s="9"/>
      <c r="AS21" s="9"/>
      <c r="AT21" s="9"/>
      <c r="AU21" s="9"/>
      <c r="AV21" s="9"/>
      <c r="AW21" s="9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</row>
    <row r="22" spans="1:266" s="8" customFormat="1" ht="26.25" thickBot="1">
      <c r="A22" s="31" t="s">
        <v>32</v>
      </c>
      <c r="B22" s="31" t="s">
        <v>30</v>
      </c>
      <c r="C22" s="60" t="s">
        <v>15</v>
      </c>
      <c r="D22" s="60" t="s">
        <v>15</v>
      </c>
      <c r="E22" s="20" t="s">
        <v>15</v>
      </c>
      <c r="F22" s="20" t="s">
        <v>15</v>
      </c>
      <c r="G22" s="20" t="s">
        <v>15</v>
      </c>
      <c r="H22" s="20" t="s">
        <v>15</v>
      </c>
      <c r="I22" s="20" t="s">
        <v>15</v>
      </c>
      <c r="J22" s="20" t="s">
        <v>15</v>
      </c>
      <c r="K22" s="20" t="s">
        <v>15</v>
      </c>
      <c r="L22" s="20" t="s">
        <v>15</v>
      </c>
      <c r="M22" s="20" t="s">
        <v>15</v>
      </c>
      <c r="N22" s="20" t="s">
        <v>15</v>
      </c>
      <c r="O22" s="20" t="s">
        <v>15</v>
      </c>
      <c r="P22" s="20" t="s">
        <v>15</v>
      </c>
      <c r="Q22" s="20">
        <v>12858.523999999999</v>
      </c>
      <c r="R22" s="20" t="s">
        <v>15</v>
      </c>
      <c r="S22" s="20" t="s">
        <v>15</v>
      </c>
      <c r="T22" s="20" t="s">
        <v>15</v>
      </c>
      <c r="U22" s="20" t="s">
        <v>15</v>
      </c>
      <c r="V22" s="20" t="s">
        <v>15</v>
      </c>
      <c r="W22" s="20" t="s">
        <v>15</v>
      </c>
      <c r="X22" s="20" t="s">
        <v>15</v>
      </c>
      <c r="Y22" s="20">
        <v>30565.41804</v>
      </c>
      <c r="Z22" s="20">
        <v>29847.592427</v>
      </c>
      <c r="AA22" s="20">
        <v>32173.745294</v>
      </c>
      <c r="AB22" s="20">
        <v>33734.280805000002</v>
      </c>
      <c r="AC22" s="20">
        <v>34990.545934000002</v>
      </c>
      <c r="AD22" s="20">
        <v>36970.629110000002</v>
      </c>
      <c r="AE22" s="20">
        <v>38746.031693999998</v>
      </c>
      <c r="AF22" s="20">
        <v>40712.110455000002</v>
      </c>
      <c r="AG22" s="20">
        <v>41734.696696999999</v>
      </c>
      <c r="AH22" s="20">
        <v>43464.144006000002</v>
      </c>
      <c r="AI22" s="20">
        <v>45085.528359999997</v>
      </c>
      <c r="AJ22" s="20">
        <v>45732.043306</v>
      </c>
      <c r="AK22" s="20">
        <v>48363.325588</v>
      </c>
      <c r="AL22" s="20">
        <v>49483.675616</v>
      </c>
      <c r="AM22" s="20">
        <v>50696.947679999997</v>
      </c>
      <c r="AN22" s="20">
        <v>50126.774522</v>
      </c>
      <c r="AO22" s="20">
        <v>51416.331763000002</v>
      </c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</row>
    <row r="25" spans="1:266">
      <c r="AJ25" s="22"/>
      <c r="AK25" s="22"/>
      <c r="AL25" s="22"/>
      <c r="AM25" s="22"/>
      <c r="AN25" s="22"/>
    </row>
    <row r="26" spans="1:266" ht="36" customHeight="1"/>
  </sheetData>
  <pageMargins left="0.31496062992125984" right="0.23622047244094491" top="7.874015748031496E-2" bottom="7.874015748031496E-2" header="7.874015748031496E-2" footer="7.874015748031496E-2"/>
  <pageSetup paperSize="9" scale="58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G24"/>
  <sheetViews>
    <sheetView tabSelected="1" zoomScale="115" zoomScaleNormal="115" zoomScaleSheetLayoutView="94" zoomScalePageLayoutView="85" workbookViewId="0"/>
  </sheetViews>
  <sheetFormatPr baseColWidth="10" defaultColWidth="12.6640625" defaultRowHeight="15" outlineLevelRow="1" outlineLevelCol="1"/>
  <cols>
    <col min="1" max="1" width="31.33203125" style="2" customWidth="1"/>
    <col min="2" max="2" width="35.5546875" style="2" customWidth="1"/>
    <col min="3" max="11" width="12.77734375" style="2" hidden="1" customWidth="1" outlineLevel="1"/>
    <col min="12" max="13" width="12.77734375" style="2" hidden="1" customWidth="1" outlineLevel="1" collapsed="1"/>
    <col min="14" max="15" width="12.77734375" style="2" hidden="1" customWidth="1" outlineLevel="1"/>
    <col min="16" max="16" width="12.77734375" style="2" hidden="1" customWidth="1" outlineLevel="1" collapsed="1"/>
    <col min="17" max="17" width="12.77734375" style="2" hidden="1" customWidth="1" outlineLevel="1"/>
    <col min="18" max="18" width="9.77734375" style="2" customWidth="1" collapsed="1"/>
    <col min="19" max="22" width="12.77734375" style="2" hidden="1" customWidth="1" outlineLevel="1"/>
    <col min="23" max="23" width="9.77734375" style="2" hidden="1" customWidth="1" outlineLevel="1" collapsed="1"/>
    <col min="24" max="25" width="12.77734375" style="2" hidden="1" customWidth="1" outlineLevel="1" collapsed="1"/>
    <col min="26" max="26" width="12.77734375" style="2" hidden="1" customWidth="1" outlineLevel="1"/>
    <col min="27" max="27" width="12.77734375" style="2" hidden="1" customWidth="1" outlineLevel="1" collapsed="1"/>
    <col min="28" max="28" width="9.77734375" style="2" customWidth="1" collapsed="1"/>
    <col min="29" max="35" width="12.77734375" style="2" hidden="1" customWidth="1" outlineLevel="1"/>
    <col min="36" max="36" width="9.77734375" style="4" hidden="1" customWidth="1" outlineLevel="1" collapsed="1"/>
    <col min="37" max="37" width="9.77734375" style="4" hidden="1" customWidth="1" outlineLevel="1"/>
    <col min="38" max="38" width="9.77734375" style="4" hidden="1" customWidth="1" outlineLevel="1" collapsed="1"/>
    <col min="39" max="39" width="9.77734375" style="4" customWidth="1" collapsed="1"/>
    <col min="40" max="42" width="9.77734375" style="4" customWidth="1"/>
    <col min="43" max="43" width="9.77734375" style="23" customWidth="1"/>
    <col min="44" max="44" width="8" style="23" customWidth="1"/>
    <col min="45" max="86" width="12.6640625" style="23"/>
    <col min="87" max="16384" width="12.6640625" style="2"/>
  </cols>
  <sheetData>
    <row r="1" spans="1:267" ht="54">
      <c r="A1" s="24" t="s">
        <v>50</v>
      </c>
      <c r="B1" s="24" t="s">
        <v>49</v>
      </c>
    </row>
    <row r="2" spans="1:267" s="1" customFormat="1" ht="21.75" customHeight="1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40" t="s">
        <v>56</v>
      </c>
      <c r="AQ2" s="40" t="s">
        <v>57</v>
      </c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</row>
    <row r="3" spans="1:267" s="5" customFormat="1" ht="22.5">
      <c r="A3" s="25" t="s">
        <v>0</v>
      </c>
      <c r="B3" s="25" t="s">
        <v>1</v>
      </c>
      <c r="C3" s="14">
        <v>1985</v>
      </c>
      <c r="D3" s="14">
        <f t="shared" ref="D3:Q3" si="0">C3+1</f>
        <v>1986</v>
      </c>
      <c r="E3" s="14">
        <f t="shared" si="0"/>
        <v>1987</v>
      </c>
      <c r="F3" s="14">
        <f t="shared" si="0"/>
        <v>1988</v>
      </c>
      <c r="G3" s="14">
        <f t="shared" si="0"/>
        <v>1989</v>
      </c>
      <c r="H3" s="14">
        <f t="shared" si="0"/>
        <v>1990</v>
      </c>
      <c r="I3" s="14">
        <f t="shared" si="0"/>
        <v>1991</v>
      </c>
      <c r="J3" s="14">
        <f t="shared" si="0"/>
        <v>1992</v>
      </c>
      <c r="K3" s="14">
        <f t="shared" si="0"/>
        <v>1993</v>
      </c>
      <c r="L3" s="14">
        <f t="shared" si="0"/>
        <v>1994</v>
      </c>
      <c r="M3" s="14">
        <f t="shared" si="0"/>
        <v>1995</v>
      </c>
      <c r="N3" s="14">
        <f t="shared" si="0"/>
        <v>1996</v>
      </c>
      <c r="O3" s="14">
        <f t="shared" si="0"/>
        <v>1997</v>
      </c>
      <c r="P3" s="14">
        <f t="shared" si="0"/>
        <v>1998</v>
      </c>
      <c r="Q3" s="14">
        <f t="shared" si="0"/>
        <v>1999</v>
      </c>
      <c r="R3" s="14">
        <v>2000</v>
      </c>
      <c r="S3" s="14">
        <v>2001</v>
      </c>
      <c r="T3" s="14">
        <v>2002</v>
      </c>
      <c r="U3" s="14">
        <v>2003</v>
      </c>
      <c r="V3" s="14">
        <v>2004</v>
      </c>
      <c r="W3" s="14" t="s">
        <v>2</v>
      </c>
      <c r="X3" s="14" t="s">
        <v>3</v>
      </c>
      <c r="Y3" s="14" t="s">
        <v>4</v>
      </c>
      <c r="Z3" s="14" t="s">
        <v>5</v>
      </c>
      <c r="AA3" s="14" t="s">
        <v>6</v>
      </c>
      <c r="AB3" s="14" t="s">
        <v>7</v>
      </c>
      <c r="AC3" s="14" t="s">
        <v>8</v>
      </c>
      <c r="AD3" s="14" t="s">
        <v>9</v>
      </c>
      <c r="AE3" s="14" t="s">
        <v>10</v>
      </c>
      <c r="AF3" s="14" t="s">
        <v>11</v>
      </c>
      <c r="AG3" s="14" t="s">
        <v>12</v>
      </c>
      <c r="AH3" s="14" t="s">
        <v>13</v>
      </c>
      <c r="AI3" s="14" t="s">
        <v>14</v>
      </c>
      <c r="AJ3" s="37" t="s">
        <v>16</v>
      </c>
      <c r="AK3" s="37" t="s">
        <v>37</v>
      </c>
      <c r="AL3" s="37" t="s">
        <v>39</v>
      </c>
      <c r="AM3" s="37" t="s">
        <v>40</v>
      </c>
      <c r="AN3" s="37" t="s">
        <v>43</v>
      </c>
      <c r="AO3" s="37" t="s">
        <v>51</v>
      </c>
      <c r="AP3" s="40" t="s">
        <v>58</v>
      </c>
      <c r="AQ3" s="40" t="s">
        <v>59</v>
      </c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</row>
    <row r="4" spans="1:267" s="5" customFormat="1" ht="26.25" customHeight="1">
      <c r="A4" s="26" t="s">
        <v>36</v>
      </c>
      <c r="B4" s="26" t="s">
        <v>26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41"/>
      <c r="AP4" s="42"/>
      <c r="AQ4" s="61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</row>
    <row r="5" spans="1:267" s="5" customFormat="1" ht="16.5" customHeight="1">
      <c r="A5" s="27" t="s">
        <v>35</v>
      </c>
      <c r="B5" s="27" t="s">
        <v>33</v>
      </c>
      <c r="C5" s="16" t="str">
        <f>IF(OR(C16="…",B15="…"),"…",C16-B15)</f>
        <v>…</v>
      </c>
      <c r="D5" s="16" t="str">
        <f t="shared" ref="D5:AC5" si="1">IF(OR(D16="…",C16="…"),"…",D16-C16)</f>
        <v>…</v>
      </c>
      <c r="E5" s="16" t="str">
        <f t="shared" si="1"/>
        <v>…</v>
      </c>
      <c r="F5" s="16">
        <f>IF(OR(F16="…",E16="…"),"…",F16-E16)</f>
        <v>1400</v>
      </c>
      <c r="G5" s="16">
        <f t="shared" si="1"/>
        <v>1600</v>
      </c>
      <c r="H5" s="16">
        <f t="shared" si="1"/>
        <v>1500</v>
      </c>
      <c r="I5" s="16">
        <f t="shared" si="1"/>
        <v>2300</v>
      </c>
      <c r="J5" s="16">
        <f t="shared" si="1"/>
        <v>2200</v>
      </c>
      <c r="K5" s="16">
        <f t="shared" si="1"/>
        <v>2800</v>
      </c>
      <c r="L5" s="16">
        <f t="shared" si="1"/>
        <v>3000</v>
      </c>
      <c r="M5" s="16">
        <f t="shared" si="1"/>
        <v>3500</v>
      </c>
      <c r="N5" s="16">
        <f t="shared" si="1"/>
        <v>3500</v>
      </c>
      <c r="O5" s="16" t="str">
        <f t="shared" si="1"/>
        <v>…</v>
      </c>
      <c r="P5" s="16" t="str">
        <f t="shared" si="1"/>
        <v>…</v>
      </c>
      <c r="Q5" s="16" t="str">
        <f t="shared" si="1"/>
        <v>…</v>
      </c>
      <c r="R5" s="16" t="str">
        <f t="shared" si="1"/>
        <v>…</v>
      </c>
      <c r="S5" s="16" t="str">
        <f t="shared" si="1"/>
        <v>…</v>
      </c>
      <c r="T5" s="16" t="str">
        <f t="shared" si="1"/>
        <v>…</v>
      </c>
      <c r="U5" s="16" t="str">
        <f t="shared" si="1"/>
        <v>…</v>
      </c>
      <c r="V5" s="16" t="str">
        <f t="shared" si="1"/>
        <v>…</v>
      </c>
      <c r="W5" s="16" t="str">
        <f t="shared" si="1"/>
        <v>…</v>
      </c>
      <c r="X5" s="16" t="str">
        <f t="shared" si="1"/>
        <v>…</v>
      </c>
      <c r="Y5" s="16" t="str">
        <f t="shared" si="1"/>
        <v>…</v>
      </c>
      <c r="Z5" s="16">
        <f t="shared" si="1"/>
        <v>1419.6703870000056</v>
      </c>
      <c r="AA5" s="16">
        <f t="shared" si="1"/>
        <v>5228.222867000004</v>
      </c>
      <c r="AB5" s="16">
        <f t="shared" si="1"/>
        <v>6104.4445109999942</v>
      </c>
      <c r="AC5" s="16">
        <f t="shared" si="1"/>
        <v>16896.523941739069</v>
      </c>
      <c r="AD5" s="16">
        <f>IF(OR(AD16="…",AC16="…"),"…",AD16-AC16)</f>
        <v>6274.8854800568661</v>
      </c>
      <c r="AE5" s="16">
        <f>IF(OR(AE16="…",AD16="…"),"…",AE16-AD16)</f>
        <v>5634.0917758821306</v>
      </c>
      <c r="AF5" s="16">
        <f t="shared" ref="AF5:AM5" si="2">IF(OR(AF16="…",AE16="…"),"…",AF16-AE16)</f>
        <v>5607.2539671186532</v>
      </c>
      <c r="AG5" s="16">
        <f t="shared" si="2"/>
        <v>3768.7683819535159</v>
      </c>
      <c r="AH5" s="16">
        <f t="shared" si="2"/>
        <v>4501.7811796130118</v>
      </c>
      <c r="AI5" s="16">
        <f t="shared" si="2"/>
        <v>5262.6148340278596</v>
      </c>
      <c r="AJ5" s="16">
        <f t="shared" si="2"/>
        <v>2602.6439202146867</v>
      </c>
      <c r="AK5" s="16">
        <f t="shared" si="2"/>
        <v>7258.2492523531837</v>
      </c>
      <c r="AL5" s="16">
        <f t="shared" si="2"/>
        <v>4492.5118250481028</v>
      </c>
      <c r="AM5" s="16">
        <f t="shared" si="2"/>
        <v>5962.3675120005501</v>
      </c>
      <c r="AN5" s="16">
        <f t="shared" ref="AN5" si="3">IF(OR(AN16="…",AM16="…"),"…",AN16-AM16)</f>
        <v>-3357.7111850467336</v>
      </c>
      <c r="AO5" s="16">
        <f t="shared" ref="AO5" si="4">IF(OR(AO16="…",AN16="…"),"…",AO16-AN16)</f>
        <v>5725.5250703017518</v>
      </c>
      <c r="AP5" s="52">
        <f t="shared" ref="AP5" si="5">(AO5-AN5)/ABS(AN5)</f>
        <v>2.7051868831958705</v>
      </c>
      <c r="AQ5" s="44">
        <f t="shared" ref="AQ5" si="6">IF(ISERROR(AVERAGE((AF5-AE5)/ABS(AE5),(AG5-AF5)/ABS(AF5),(AH5-AG5)/ABS(AG5),(AI5-AH5)/ABS(AH5),(AJ5-AI5)/ABS(AI5),(AK5-AJ5)/ABS(AJ5),(AL5-AK5)/ABS(AK5),(AM5-AL5)/ABS(AL5),(AN5-AM5)/ABS(AM5),(AO5-AN5)/ABS(AN5))),"–",AVERAGE((AF5-AE5)/ABS(AE5),(AG5-AF5)/ABS(AF5),(AH5-AG5)/ABS(AG5),(AI5-AH5)/ABS(AH5),(AJ5-AI5)/ABS(AI5),(AK5-AJ5)/ABS(AJ5),(AL5-AK5)/ABS(AK5),(AM5-AL5)/ABS(AL5),(AN5-AM5)/ABS(AM5),(AO5-AN5)/ABS(AN5)))</f>
        <v>0.24023837399007758</v>
      </c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</row>
    <row r="6" spans="1:267" s="8" customFormat="1" hidden="1" outlineLevel="1">
      <c r="A6" s="28" t="s">
        <v>20</v>
      </c>
      <c r="B6" s="29" t="s">
        <v>18</v>
      </c>
      <c r="C6" s="65"/>
      <c r="D6" s="65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45"/>
      <c r="AQ6" s="62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</row>
    <row r="7" spans="1:267" s="8" customFormat="1" hidden="1" outlineLevel="1">
      <c r="A7" s="28" t="s">
        <v>21</v>
      </c>
      <c r="B7" s="29" t="s">
        <v>19</v>
      </c>
      <c r="C7" s="65"/>
      <c r="D7" s="6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45"/>
      <c r="AQ7" s="62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</row>
    <row r="8" spans="1:267" s="5" customFormat="1" ht="12" customHeight="1" collapsed="1">
      <c r="A8" s="30" t="s">
        <v>38</v>
      </c>
      <c r="B8" s="30" t="s">
        <v>22</v>
      </c>
      <c r="C8" s="58" t="s">
        <v>15</v>
      </c>
      <c r="D8" s="18" t="s">
        <v>15</v>
      </c>
      <c r="E8" s="18" t="s">
        <v>15</v>
      </c>
      <c r="F8" s="18" t="s">
        <v>15</v>
      </c>
      <c r="G8" s="18" t="s">
        <v>15</v>
      </c>
      <c r="H8" s="18" t="s">
        <v>15</v>
      </c>
      <c r="I8" s="18" t="s">
        <v>15</v>
      </c>
      <c r="J8" s="18" t="s">
        <v>15</v>
      </c>
      <c r="K8" s="18">
        <v>1812.5037698879371</v>
      </c>
      <c r="L8" s="18">
        <v>1812.5037698879371</v>
      </c>
      <c r="M8" s="18">
        <v>2598.959900046249</v>
      </c>
      <c r="N8" s="18">
        <v>2598.959900046249</v>
      </c>
      <c r="O8" s="18">
        <v>3147.3278316348897</v>
      </c>
      <c r="P8" s="18">
        <v>3147.3278316348897</v>
      </c>
      <c r="Q8" s="18">
        <v>3570.466320821175</v>
      </c>
      <c r="R8" s="18">
        <v>4256.1243738791109</v>
      </c>
      <c r="S8" s="18">
        <v>4633.8739117679588</v>
      </c>
      <c r="T8" s="18">
        <v>5133.754906318436</v>
      </c>
      <c r="U8" s="18">
        <v>5533.7558490000001</v>
      </c>
      <c r="V8" s="18">
        <v>6004.9130420000001</v>
      </c>
      <c r="W8" s="18">
        <v>6400.7721053333335</v>
      </c>
      <c r="X8" s="18">
        <v>6837.5693686666673</v>
      </c>
      <c r="Y8" s="18">
        <v>7539.7050369999997</v>
      </c>
      <c r="Z8" s="18">
        <v>7930.7883380000003</v>
      </c>
      <c r="AA8" s="18">
        <v>8401.5815330000005</v>
      </c>
      <c r="AB8" s="18">
        <v>8717.9071189999995</v>
      </c>
      <c r="AC8" s="18">
        <v>9051.8426820000004</v>
      </c>
      <c r="AD8" s="18">
        <v>9316.7682710000008</v>
      </c>
      <c r="AE8" s="18">
        <v>9639.7958639999997</v>
      </c>
      <c r="AF8" s="18">
        <v>9959.2474779999993</v>
      </c>
      <c r="AG8" s="18">
        <v>10224.845522</v>
      </c>
      <c r="AH8" s="18">
        <v>10424.436486000001</v>
      </c>
      <c r="AI8" s="18">
        <v>10692.888317999999</v>
      </c>
      <c r="AJ8" s="18">
        <v>10976.136705000001</v>
      </c>
      <c r="AK8" s="18">
        <v>10925.384005</v>
      </c>
      <c r="AL8" s="18">
        <v>10768.011</v>
      </c>
      <c r="AM8" s="18">
        <v>12269.796347</v>
      </c>
      <c r="AN8" s="18" t="s">
        <v>15</v>
      </c>
      <c r="AO8" s="18" t="s">
        <v>15</v>
      </c>
      <c r="AP8" s="18" t="s">
        <v>15</v>
      </c>
      <c r="AQ8" s="50" t="s">
        <v>15</v>
      </c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</row>
    <row r="9" spans="1:267" s="8" customFormat="1" hidden="1" outlineLevel="1">
      <c r="A9" s="28" t="s">
        <v>20</v>
      </c>
      <c r="B9" s="29" t="s">
        <v>18</v>
      </c>
      <c r="C9" s="65"/>
      <c r="D9" s="65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45"/>
      <c r="AQ9" s="50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</row>
    <row r="10" spans="1:267" s="8" customFormat="1" hidden="1" outlineLevel="1">
      <c r="A10" s="28" t="s">
        <v>21</v>
      </c>
      <c r="B10" s="29" t="s">
        <v>19</v>
      </c>
      <c r="C10" s="65"/>
      <c r="D10" s="65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45"/>
      <c r="AQ10" s="50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</row>
    <row r="11" spans="1:267" s="6" customFormat="1" ht="39" collapsed="1" thickBot="1">
      <c r="A11" s="38" t="s">
        <v>42</v>
      </c>
      <c r="B11" s="38" t="s">
        <v>41</v>
      </c>
      <c r="C11" s="19" t="str">
        <f>IF(OR(C8="…",C16="…",B15="…"),"…",C8-(C16-B15))</f>
        <v>…</v>
      </c>
      <c r="D11" s="19" t="str">
        <f t="shared" ref="D11:AM11" si="7">IF(OR(D8="…",D16="…",C16="…"),"…",D8-(D16-C16))</f>
        <v>…</v>
      </c>
      <c r="E11" s="19" t="str">
        <f t="shared" si="7"/>
        <v>…</v>
      </c>
      <c r="F11" s="19" t="str">
        <f t="shared" si="7"/>
        <v>…</v>
      </c>
      <c r="G11" s="19" t="str">
        <f t="shared" si="7"/>
        <v>…</v>
      </c>
      <c r="H11" s="19" t="str">
        <f t="shared" si="7"/>
        <v>…</v>
      </c>
      <c r="I11" s="19" t="str">
        <f t="shared" si="7"/>
        <v>…</v>
      </c>
      <c r="J11" s="19" t="str">
        <f t="shared" si="7"/>
        <v>…</v>
      </c>
      <c r="K11" s="19">
        <f t="shared" si="7"/>
        <v>-987.4962301120629</v>
      </c>
      <c r="L11" s="19">
        <f t="shared" si="7"/>
        <v>-1187.4962301120629</v>
      </c>
      <c r="M11" s="19">
        <f t="shared" si="7"/>
        <v>-901.040099953751</v>
      </c>
      <c r="N11" s="19">
        <f t="shared" si="7"/>
        <v>-901.040099953751</v>
      </c>
      <c r="O11" s="19" t="str">
        <f t="shared" si="7"/>
        <v>…</v>
      </c>
      <c r="P11" s="19" t="str">
        <f t="shared" si="7"/>
        <v>…</v>
      </c>
      <c r="Q11" s="19" t="str">
        <f t="shared" si="7"/>
        <v>…</v>
      </c>
      <c r="R11" s="19" t="str">
        <f t="shared" si="7"/>
        <v>…</v>
      </c>
      <c r="S11" s="19" t="str">
        <f t="shared" si="7"/>
        <v>…</v>
      </c>
      <c r="T11" s="19" t="str">
        <f t="shared" si="7"/>
        <v>…</v>
      </c>
      <c r="U11" s="19" t="str">
        <f t="shared" si="7"/>
        <v>…</v>
      </c>
      <c r="V11" s="19" t="str">
        <f t="shared" si="7"/>
        <v>…</v>
      </c>
      <c r="W11" s="19" t="str">
        <f t="shared" si="7"/>
        <v>…</v>
      </c>
      <c r="X11" s="19" t="str">
        <f t="shared" si="7"/>
        <v>…</v>
      </c>
      <c r="Y11" s="19" t="str">
        <f t="shared" si="7"/>
        <v>…</v>
      </c>
      <c r="Z11" s="19">
        <f t="shared" si="7"/>
        <v>6511.1179509999947</v>
      </c>
      <c r="AA11" s="19">
        <f t="shared" si="7"/>
        <v>3173.3586659999964</v>
      </c>
      <c r="AB11" s="19">
        <f t="shared" si="7"/>
        <v>2613.4626080000053</v>
      </c>
      <c r="AC11" s="19">
        <f t="shared" si="7"/>
        <v>-7844.681259739069</v>
      </c>
      <c r="AD11" s="19">
        <f t="shared" si="7"/>
        <v>3041.8827909431348</v>
      </c>
      <c r="AE11" s="19">
        <f t="shared" si="7"/>
        <v>4005.7040881178691</v>
      </c>
      <c r="AF11" s="19">
        <f t="shared" si="7"/>
        <v>4351.9935108813461</v>
      </c>
      <c r="AG11" s="19">
        <f t="shared" si="7"/>
        <v>6456.0771400464837</v>
      </c>
      <c r="AH11" s="19">
        <f t="shared" si="7"/>
        <v>5922.6553063869887</v>
      </c>
      <c r="AI11" s="19">
        <f t="shared" si="7"/>
        <v>5430.2734839721397</v>
      </c>
      <c r="AJ11" s="19">
        <f t="shared" si="7"/>
        <v>8373.4927847853141</v>
      </c>
      <c r="AK11" s="19">
        <f t="shared" si="7"/>
        <v>3667.1347526468162</v>
      </c>
      <c r="AL11" s="19">
        <f t="shared" si="7"/>
        <v>6275.4991749518977</v>
      </c>
      <c r="AM11" s="19">
        <f t="shared" si="7"/>
        <v>6307.4288349994495</v>
      </c>
      <c r="AN11" s="19" t="str">
        <f t="shared" ref="AN11" si="8">IF(OR(AN8="…",AN16="…",AM16="…"),"…",AN8-(AN16-AM16))</f>
        <v>…</v>
      </c>
      <c r="AO11" s="19" t="str">
        <f t="shared" ref="AO11" si="9">IF(OR(AO8="…",AO16="…",AN16="…"),"…",AO8-(AO16-AN16))</f>
        <v>…</v>
      </c>
      <c r="AP11" s="19" t="s">
        <v>15</v>
      </c>
      <c r="AQ11" s="51" t="s">
        <v>15</v>
      </c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</row>
    <row r="12" spans="1:267" s="8" customFormat="1" hidden="1" outlineLevel="1">
      <c r="A12" s="28" t="s">
        <v>21</v>
      </c>
      <c r="B12" s="29" t="s">
        <v>48</v>
      </c>
      <c r="C12" s="17" t="str">
        <f>IF(C13="…","…")</f>
        <v>…</v>
      </c>
      <c r="D12" s="17" t="str">
        <f t="shared" ref="D12:AF12" si="10">IF(D13="…","…")</f>
        <v>…</v>
      </c>
      <c r="E12" s="17" t="str">
        <f t="shared" si="10"/>
        <v>…</v>
      </c>
      <c r="F12" s="17" t="str">
        <f t="shared" si="10"/>
        <v>…</v>
      </c>
      <c r="G12" s="17" t="str">
        <f t="shared" si="10"/>
        <v>…</v>
      </c>
      <c r="H12" s="17" t="str">
        <f t="shared" si="10"/>
        <v>…</v>
      </c>
      <c r="I12" s="17" t="str">
        <f t="shared" si="10"/>
        <v>…</v>
      </c>
      <c r="J12" s="17" t="str">
        <f t="shared" si="10"/>
        <v>…</v>
      </c>
      <c r="K12" s="17" t="str">
        <f t="shared" si="10"/>
        <v>…</v>
      </c>
      <c r="L12" s="17" t="str">
        <f t="shared" si="10"/>
        <v>…</v>
      </c>
      <c r="M12" s="17" t="str">
        <f t="shared" si="10"/>
        <v>…</v>
      </c>
      <c r="N12" s="17" t="str">
        <f t="shared" si="10"/>
        <v>…</v>
      </c>
      <c r="O12" s="17" t="str">
        <f t="shared" si="10"/>
        <v>…</v>
      </c>
      <c r="P12" s="17" t="str">
        <f t="shared" si="10"/>
        <v>…</v>
      </c>
      <c r="Q12" s="17" t="str">
        <f t="shared" si="10"/>
        <v>…</v>
      </c>
      <c r="R12" s="17" t="str">
        <f t="shared" si="10"/>
        <v>…</v>
      </c>
      <c r="S12" s="17" t="str">
        <f t="shared" si="10"/>
        <v>…</v>
      </c>
      <c r="T12" s="17" t="str">
        <f t="shared" si="10"/>
        <v>…</v>
      </c>
      <c r="U12" s="17" t="str">
        <f t="shared" si="10"/>
        <v>…</v>
      </c>
      <c r="V12" s="17" t="str">
        <f t="shared" si="10"/>
        <v>…</v>
      </c>
      <c r="W12" s="17" t="str">
        <f t="shared" si="10"/>
        <v>…</v>
      </c>
      <c r="X12" s="17" t="str">
        <f t="shared" si="10"/>
        <v>…</v>
      </c>
      <c r="Y12" s="17" t="str">
        <f t="shared" si="10"/>
        <v>…</v>
      </c>
      <c r="Z12" s="17" t="str">
        <f t="shared" si="10"/>
        <v>…</v>
      </c>
      <c r="AA12" s="17" t="str">
        <f t="shared" si="10"/>
        <v>…</v>
      </c>
      <c r="AB12" s="17" t="str">
        <f t="shared" si="10"/>
        <v>…</v>
      </c>
      <c r="AC12" s="17" t="str">
        <f t="shared" si="10"/>
        <v>…</v>
      </c>
      <c r="AD12" s="17" t="str">
        <f t="shared" si="10"/>
        <v>…</v>
      </c>
      <c r="AE12" s="17" t="str">
        <f t="shared" si="10"/>
        <v>…</v>
      </c>
      <c r="AF12" s="17" t="str">
        <f t="shared" si="10"/>
        <v>…</v>
      </c>
      <c r="AG12" s="17">
        <f t="shared" ref="AG12:AL12" si="11">AG11-AG13-AG14</f>
        <v>462.29567445648308</v>
      </c>
      <c r="AH12" s="17">
        <f t="shared" si="11"/>
        <v>-145.92949219301113</v>
      </c>
      <c r="AI12" s="17">
        <f t="shared" si="11"/>
        <v>-984.23380622785976</v>
      </c>
      <c r="AJ12" s="17">
        <f t="shared" si="11"/>
        <v>1526.1227280953142</v>
      </c>
      <c r="AK12" s="17">
        <f t="shared" si="11"/>
        <v>-3811.6450575831841</v>
      </c>
      <c r="AL12" s="17">
        <f t="shared" si="11"/>
        <v>-1589.6475138081014</v>
      </c>
      <c r="AM12" s="17">
        <f t="shared" ref="AM12" si="12">AM11-AM13-AM14</f>
        <v>-2022.4473734105504</v>
      </c>
      <c r="AN12" s="17"/>
      <c r="AO12" s="17"/>
      <c r="AP12" s="45"/>
      <c r="AQ12" s="62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</row>
    <row r="13" spans="1:267" s="8" customFormat="1" ht="25.5" hidden="1" outlineLevel="1">
      <c r="A13" s="29" t="s">
        <v>44</v>
      </c>
      <c r="B13" s="29" t="s">
        <v>46</v>
      </c>
      <c r="C13" s="65" t="s">
        <v>15</v>
      </c>
      <c r="D13" s="65" t="s">
        <v>15</v>
      </c>
      <c r="E13" s="17" t="s">
        <v>15</v>
      </c>
      <c r="F13" s="17" t="s">
        <v>15</v>
      </c>
      <c r="G13" s="17" t="s">
        <v>15</v>
      </c>
      <c r="H13" s="17" t="s">
        <v>15</v>
      </c>
      <c r="I13" s="17" t="s">
        <v>15</v>
      </c>
      <c r="J13" s="17" t="s">
        <v>15</v>
      </c>
      <c r="K13" s="17" t="s">
        <v>15</v>
      </c>
      <c r="L13" s="17" t="s">
        <v>15</v>
      </c>
      <c r="M13" s="17" t="s">
        <v>15</v>
      </c>
      <c r="N13" s="17" t="s">
        <v>15</v>
      </c>
      <c r="O13" s="17" t="s">
        <v>15</v>
      </c>
      <c r="P13" s="17" t="s">
        <v>15</v>
      </c>
      <c r="Q13" s="17" t="s">
        <v>15</v>
      </c>
      <c r="R13" s="17" t="s">
        <v>15</v>
      </c>
      <c r="S13" s="17" t="s">
        <v>15</v>
      </c>
      <c r="T13" s="17" t="s">
        <v>15</v>
      </c>
      <c r="U13" s="17" t="s">
        <v>15</v>
      </c>
      <c r="V13" s="17" t="s">
        <v>15</v>
      </c>
      <c r="W13" s="17" t="s">
        <v>15</v>
      </c>
      <c r="X13" s="17" t="s">
        <v>15</v>
      </c>
      <c r="Y13" s="17" t="s">
        <v>15</v>
      </c>
      <c r="Z13" s="17" t="s">
        <v>15</v>
      </c>
      <c r="AA13" s="17" t="s">
        <v>15</v>
      </c>
      <c r="AB13" s="17" t="s">
        <v>15</v>
      </c>
      <c r="AC13" s="17" t="s">
        <v>15</v>
      </c>
      <c r="AD13" s="17" t="s">
        <v>15</v>
      </c>
      <c r="AE13" s="17" t="s">
        <v>15</v>
      </c>
      <c r="AF13" s="17" t="s">
        <v>15</v>
      </c>
      <c r="AG13" s="17">
        <v>4712.8858870000004</v>
      </c>
      <c r="AH13" s="17">
        <v>4797.9521870799999</v>
      </c>
      <c r="AI13" s="17">
        <v>5155.7508077799994</v>
      </c>
      <c r="AJ13" s="17">
        <v>5539.5975260499999</v>
      </c>
      <c r="AK13" s="17">
        <v>6157.8762999600003</v>
      </c>
      <c r="AL13" s="17">
        <v>6513.5673514799992</v>
      </c>
      <c r="AM13" s="17">
        <v>6943.0024475</v>
      </c>
      <c r="AN13" s="17">
        <v>7160.0766935599995</v>
      </c>
      <c r="AO13" s="17" t="s">
        <v>15</v>
      </c>
      <c r="AP13" s="45" t="s">
        <v>15</v>
      </c>
      <c r="AQ13" s="62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</row>
    <row r="14" spans="1:267" s="8" customFormat="1" ht="26.25" hidden="1" outlineLevel="1" thickBot="1">
      <c r="A14" s="31" t="s">
        <v>45</v>
      </c>
      <c r="B14" s="31" t="s">
        <v>47</v>
      </c>
      <c r="C14" s="60" t="s">
        <v>15</v>
      </c>
      <c r="D14" s="60" t="s">
        <v>15</v>
      </c>
      <c r="E14" s="20" t="s">
        <v>15</v>
      </c>
      <c r="F14" s="20" t="s">
        <v>15</v>
      </c>
      <c r="G14" s="20" t="s">
        <v>15</v>
      </c>
      <c r="H14" s="20" t="s">
        <v>15</v>
      </c>
      <c r="I14" s="20" t="s">
        <v>15</v>
      </c>
      <c r="J14" s="20" t="s">
        <v>15</v>
      </c>
      <c r="K14" s="20" t="s">
        <v>15</v>
      </c>
      <c r="L14" s="20" t="s">
        <v>15</v>
      </c>
      <c r="M14" s="20" t="s">
        <v>15</v>
      </c>
      <c r="N14" s="20" t="s">
        <v>15</v>
      </c>
      <c r="O14" s="20" t="s">
        <v>15</v>
      </c>
      <c r="P14" s="20" t="s">
        <v>15</v>
      </c>
      <c r="Q14" s="20" t="s">
        <v>15</v>
      </c>
      <c r="R14" s="20" t="s">
        <v>15</v>
      </c>
      <c r="S14" s="20" t="s">
        <v>15</v>
      </c>
      <c r="T14" s="20" t="s">
        <v>15</v>
      </c>
      <c r="U14" s="20" t="s">
        <v>15</v>
      </c>
      <c r="V14" s="20" t="s">
        <v>15</v>
      </c>
      <c r="W14" s="20" t="s">
        <v>15</v>
      </c>
      <c r="X14" s="20" t="s">
        <v>15</v>
      </c>
      <c r="Y14" s="20" t="s">
        <v>15</v>
      </c>
      <c r="Z14" s="20" t="s">
        <v>15</v>
      </c>
      <c r="AA14" s="20" t="s">
        <v>15</v>
      </c>
      <c r="AB14" s="20" t="s">
        <v>15</v>
      </c>
      <c r="AC14" s="20" t="s">
        <v>15</v>
      </c>
      <c r="AD14" s="20" t="s">
        <v>15</v>
      </c>
      <c r="AE14" s="20" t="s">
        <v>15</v>
      </c>
      <c r="AF14" s="20" t="s">
        <v>15</v>
      </c>
      <c r="AG14" s="20">
        <v>1280.8955785900002</v>
      </c>
      <c r="AH14" s="20">
        <v>1270.6326114999999</v>
      </c>
      <c r="AI14" s="20">
        <v>1258.7564824200001</v>
      </c>
      <c r="AJ14" s="20">
        <v>1307.77253064</v>
      </c>
      <c r="AK14" s="20">
        <v>1320.90351027</v>
      </c>
      <c r="AL14" s="20">
        <v>1351.5793372799999</v>
      </c>
      <c r="AM14" s="20">
        <v>1386.8737609099999</v>
      </c>
      <c r="AN14" s="20">
        <v>1368.8447065</v>
      </c>
      <c r="AO14" s="20" t="s">
        <v>15</v>
      </c>
      <c r="AP14" s="49" t="s">
        <v>15</v>
      </c>
      <c r="AQ14" s="6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</row>
    <row r="15" spans="1:267" s="3" customFormat="1" ht="26.25" customHeight="1" collapsed="1">
      <c r="A15" s="26" t="s">
        <v>27</v>
      </c>
      <c r="B15" s="26" t="s">
        <v>34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46"/>
      <c r="AQ15" s="62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</row>
    <row r="16" spans="1:267" s="5" customFormat="1" ht="16.5" customHeight="1">
      <c r="A16" s="27" t="s">
        <v>28</v>
      </c>
      <c r="B16" s="27" t="s">
        <v>28</v>
      </c>
      <c r="C16" s="66" t="s">
        <v>15</v>
      </c>
      <c r="D16" s="16" t="s">
        <v>15</v>
      </c>
      <c r="E16" s="16">
        <v>2700</v>
      </c>
      <c r="F16" s="16">
        <v>4100</v>
      </c>
      <c r="G16" s="16">
        <v>5700</v>
      </c>
      <c r="H16" s="16">
        <v>7200</v>
      </c>
      <c r="I16" s="16">
        <v>9500</v>
      </c>
      <c r="J16" s="16">
        <v>11700</v>
      </c>
      <c r="K16" s="16">
        <v>14500</v>
      </c>
      <c r="L16" s="16">
        <v>17500</v>
      </c>
      <c r="M16" s="16">
        <v>21000</v>
      </c>
      <c r="N16" s="16">
        <v>24500</v>
      </c>
      <c r="O16" s="16" t="s">
        <v>15</v>
      </c>
      <c r="P16" s="16" t="s">
        <v>15</v>
      </c>
      <c r="Q16" s="16">
        <v>30393.394999999997</v>
      </c>
      <c r="R16" s="16" t="s">
        <v>15</v>
      </c>
      <c r="S16" s="16" t="s">
        <v>15</v>
      </c>
      <c r="T16" s="16" t="s">
        <v>15</v>
      </c>
      <c r="U16" s="16" t="s">
        <v>15</v>
      </c>
      <c r="V16" s="16" t="s">
        <v>15</v>
      </c>
      <c r="W16" s="16" t="s">
        <v>15</v>
      </c>
      <c r="X16" s="16" t="s">
        <v>15</v>
      </c>
      <c r="Y16" s="16">
        <v>59497.973039999997</v>
      </c>
      <c r="Z16" s="16">
        <v>60917.643427000003</v>
      </c>
      <c r="AA16" s="16">
        <v>66145.866294000007</v>
      </c>
      <c r="AB16" s="16">
        <v>72250.310805000001</v>
      </c>
      <c r="AC16" s="16">
        <v>89146.83474673907</v>
      </c>
      <c r="AD16" s="16">
        <v>95421.720226795936</v>
      </c>
      <c r="AE16" s="16">
        <v>101055.81200267807</v>
      </c>
      <c r="AF16" s="16">
        <v>106663.06596979672</v>
      </c>
      <c r="AG16" s="16">
        <v>110431.83435175024</v>
      </c>
      <c r="AH16" s="16">
        <v>114933.61553136325</v>
      </c>
      <c r="AI16" s="16">
        <v>120196.23036539111</v>
      </c>
      <c r="AJ16" s="16">
        <v>122798.87428560579</v>
      </c>
      <c r="AK16" s="16">
        <v>130057.12353795898</v>
      </c>
      <c r="AL16" s="16">
        <v>134549.63536300708</v>
      </c>
      <c r="AM16" s="16">
        <v>140512.00287500763</v>
      </c>
      <c r="AN16" s="16">
        <v>137154.2916899609</v>
      </c>
      <c r="AO16" s="16">
        <v>142879.81676026265</v>
      </c>
      <c r="AP16" s="52">
        <f>(AO16-AN16)/ABS(AN16)</f>
        <v>4.1745139723694376E-2</v>
      </c>
      <c r="AQ16" s="44">
        <f t="shared" ref="AQ16:AQ20" si="13">IF(ISERROR(AVERAGE((AF16-AE16)/ABS(AE16),(AG16-AF16)/ABS(AF16),(AH16-AG16)/ABS(AG16),(AI16-AH16)/ABS(AH16),(AJ16-AI16)/ABS(AI16),(AK16-AJ16)/ABS(AJ16),(AL16-AK16)/ABS(AK16),(AM16-AL16)/ABS(AL16),(AN16-AM16)/ABS(AM16),(AO16-AN16)/ABS(AN16))),"–",AVERAGE((AF16-AE16)/ABS(AE16),(AG16-AF16)/ABS(AF16),(AH16-AG16)/ABS(AG16),(AI16-AH16)/ABS(AH16),(AJ16-AI16)/ABS(AI16),(AK16-AJ16)/ABS(AJ16),(AL16-AK16)/ABS(AK16),(AM16-AL16)/ABS(AL16),(AN16-AM16)/ABS(AM16),(AO16-AN16)/ABS(AN16)))</f>
        <v>3.5483874827833037E-2</v>
      </c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</row>
    <row r="17" spans="1:267" s="5" customFormat="1" ht="12" customHeight="1">
      <c r="A17" s="30" t="s">
        <v>31</v>
      </c>
      <c r="B17" s="30" t="s">
        <v>29</v>
      </c>
      <c r="C17" s="58" t="str">
        <f>IF(AND(C18="…",C19="…"),"…",SUM(C18,C19))</f>
        <v>…</v>
      </c>
      <c r="D17" s="18" t="str">
        <f t="shared" ref="D17:N17" si="14">IF(AND(D18="…",D19="…"),"…",SUM(D18,D19))</f>
        <v>…</v>
      </c>
      <c r="E17" s="18" t="str">
        <f t="shared" si="14"/>
        <v>…</v>
      </c>
      <c r="F17" s="18" t="str">
        <f t="shared" si="14"/>
        <v>…</v>
      </c>
      <c r="G17" s="18" t="str">
        <f t="shared" si="14"/>
        <v>…</v>
      </c>
      <c r="H17" s="18" t="str">
        <f t="shared" si="14"/>
        <v>…</v>
      </c>
      <c r="I17" s="18" t="str">
        <f t="shared" si="14"/>
        <v>…</v>
      </c>
      <c r="J17" s="18" t="str">
        <f t="shared" si="14"/>
        <v>…</v>
      </c>
      <c r="K17" s="18" t="str">
        <f t="shared" si="14"/>
        <v>…</v>
      </c>
      <c r="L17" s="18" t="str">
        <f t="shared" si="14"/>
        <v>…</v>
      </c>
      <c r="M17" s="18" t="str">
        <f t="shared" si="14"/>
        <v>…</v>
      </c>
      <c r="N17" s="18">
        <f t="shared" si="14"/>
        <v>16140.07</v>
      </c>
      <c r="O17" s="18">
        <f t="shared" ref="O17" si="15">IF(AND(O18="…",O19="…"),"…",SUM(O18,O19))</f>
        <v>17654.370999999999</v>
      </c>
      <c r="P17" s="18">
        <f t="shared" ref="P17" si="16">IF(AND(P18="…",P19="…"),"…",SUM(P18,P19))</f>
        <v>18197.886999999999</v>
      </c>
      <c r="Q17" s="18">
        <f t="shared" ref="Q17" si="17">IF(AND(Q18="…",Q19="…"),"…",SUM(Q18,Q19))</f>
        <v>17534.870999999999</v>
      </c>
      <c r="R17" s="18">
        <f t="shared" ref="R17" si="18">IF(AND(R18="…",R19="…"),"…",SUM(R18,R19))</f>
        <v>16329.681</v>
      </c>
      <c r="S17" s="18">
        <f t="shared" ref="S17" si="19">IF(AND(S18="…",S19="…"),"…",SUM(S18,S19))</f>
        <v>17424.576000000001</v>
      </c>
      <c r="T17" s="18">
        <f t="shared" ref="T17" si="20">IF(AND(T18="…",T19="…"),"…",SUM(T18,T19))</f>
        <v>19349.842000000001</v>
      </c>
      <c r="U17" s="18">
        <f t="shared" ref="U17" si="21">IF(AND(U18="…",U19="…"),"…",SUM(U18,U19))</f>
        <v>21605.598999999998</v>
      </c>
      <c r="V17" s="18">
        <f t="shared" ref="V17" si="22">IF(AND(V18="…",V19="…"),"…",SUM(V18,V19))</f>
        <v>23866.690999999999</v>
      </c>
      <c r="W17" s="18">
        <f t="shared" ref="W17" si="23">IF(AND(W18="…",W19="…"),"…",SUM(W18,W19))</f>
        <v>26299.179</v>
      </c>
      <c r="X17" s="18">
        <f t="shared" ref="X17:Y17" si="24">IF(AND(X18="…",X19="…"),"…",SUM(X18,X19))</f>
        <v>27816.561000000002</v>
      </c>
      <c r="Y17" s="18">
        <f t="shared" si="24"/>
        <v>28932.555</v>
      </c>
      <c r="Z17" s="18">
        <f t="shared" ref="Z17" si="25">IF(AND(Z18="…",Z19="…"),"…",SUM(Z18,Z19))</f>
        <v>31070.050999999999</v>
      </c>
      <c r="AA17" s="18">
        <f t="shared" ref="AA17" si="26">IF(AND(AA18="…",AA19="…"),"…",SUM(AA18,AA19))</f>
        <v>33972.120999999999</v>
      </c>
      <c r="AB17" s="18">
        <f t="shared" ref="AB17" si="27">IF(AND(AB18="…",AB19="…"),"…",SUM(AB18,AB19))</f>
        <v>38516.03</v>
      </c>
      <c r="AC17" s="18">
        <f t="shared" ref="AC17" si="28">IF(AND(AC18="…",AC19="…"),"…",SUM(AC18,AC19))</f>
        <v>54156.288812739062</v>
      </c>
      <c r="AD17" s="18">
        <f t="shared" ref="AD17" si="29">IF(AND(AD18="…",AD19="…"),"…",SUM(AD18,AD19))</f>
        <v>58451.091116795928</v>
      </c>
      <c r="AE17" s="18">
        <f t="shared" ref="AE17" si="30">IF(AND(AE18="…",AE19="…"),"…",SUM(AE18,AE19))</f>
        <v>62309.78030867807</v>
      </c>
      <c r="AF17" s="18">
        <f t="shared" ref="AF17" si="31">IF(AND(AF18="…",AF19="…"),"…",SUM(AF18,AF19))</f>
        <v>65950.955514796718</v>
      </c>
      <c r="AG17" s="18">
        <f t="shared" ref="AG17" si="32">IF(AND(AG18="…",AG19="…"),"…",SUM(AG18,AG19))</f>
        <v>68697.13765475023</v>
      </c>
      <c r="AH17" s="18">
        <f t="shared" ref="AH17:AI17" si="33">IF(AND(AH18="…",AH19="…"),"…",SUM(AH18,AH19))</f>
        <v>71469.471525363246</v>
      </c>
      <c r="AI17" s="18">
        <f t="shared" si="33"/>
        <v>75110.702005391111</v>
      </c>
      <c r="AJ17" s="18">
        <f t="shared" ref="AJ17" si="34">IF(AND(AJ18="…",AJ19="…"),"…",SUM(AJ18,AJ19))</f>
        <v>77066.830979605787</v>
      </c>
      <c r="AK17" s="18">
        <f t="shared" ref="AK17" si="35">IF(AND(AK18="…",AK19="…"),"…",SUM(AK18,AK19))</f>
        <v>81693.797949958971</v>
      </c>
      <c r="AL17" s="18">
        <f t="shared" ref="AL17" si="36">IF(AND(AL18="…",AL19="…"),"…",SUM(AL18,AL19))</f>
        <v>85065.959747007088</v>
      </c>
      <c r="AM17" s="18">
        <f>IF(AND(AM18="…",AM19="…"),"…",SUM(AM18,AM19))</f>
        <v>89815.055195007633</v>
      </c>
      <c r="AN17" s="18">
        <f>IF(AND(AN18="…",AN19="…"),"…",SUM(AN18,AN19))</f>
        <v>87027.517167960905</v>
      </c>
      <c r="AO17" s="18">
        <f>IF(AND(AO18="…",AO19="…"),"…",SUM(AO18,AO19))</f>
        <v>91463.484997262654</v>
      </c>
      <c r="AP17" s="43">
        <f t="shared" ref="AP17:AP19" si="37">(AO17-AN17)/ABS(AN17)</f>
        <v>5.0972014067004162E-2</v>
      </c>
      <c r="AQ17" s="53">
        <f t="shared" si="13"/>
        <v>3.9450405218531083E-2</v>
      </c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</row>
    <row r="18" spans="1:267" s="12" customFormat="1" ht="12.75">
      <c r="A18" s="32" t="s">
        <v>24</v>
      </c>
      <c r="B18" s="33" t="s">
        <v>17</v>
      </c>
      <c r="C18" s="9" t="s">
        <v>15</v>
      </c>
      <c r="D18" s="9" t="s">
        <v>15</v>
      </c>
      <c r="E18" s="9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17" t="s">
        <v>15</v>
      </c>
      <c r="K18" s="17" t="s">
        <v>15</v>
      </c>
      <c r="L18" s="17" t="s">
        <v>15</v>
      </c>
      <c r="M18" s="17" t="s">
        <v>15</v>
      </c>
      <c r="N18" s="17">
        <v>16140.07</v>
      </c>
      <c r="O18" s="17">
        <v>17654.370999999999</v>
      </c>
      <c r="P18" s="17">
        <v>18197.886999999999</v>
      </c>
      <c r="Q18" s="17">
        <v>17534.870999999999</v>
      </c>
      <c r="R18" s="17">
        <v>16329.681</v>
      </c>
      <c r="S18" s="17">
        <v>17424.576000000001</v>
      </c>
      <c r="T18" s="17">
        <v>19349.842000000001</v>
      </c>
      <c r="U18" s="17">
        <v>21605.598999999998</v>
      </c>
      <c r="V18" s="17">
        <v>23866.690999999999</v>
      </c>
      <c r="W18" s="17">
        <v>26299.179</v>
      </c>
      <c r="X18" s="17">
        <v>27816.561000000002</v>
      </c>
      <c r="Y18" s="17">
        <v>28932.555</v>
      </c>
      <c r="Z18" s="17">
        <v>31070.050999999999</v>
      </c>
      <c r="AA18" s="17">
        <v>33972.120999999999</v>
      </c>
      <c r="AB18" s="17">
        <v>38516.03</v>
      </c>
      <c r="AC18" s="17">
        <v>42624.425999999999</v>
      </c>
      <c r="AD18" s="17">
        <v>46739.582000000002</v>
      </c>
      <c r="AE18" s="17">
        <v>50027.055999999997</v>
      </c>
      <c r="AF18" s="17">
        <v>52786.777000000002</v>
      </c>
      <c r="AG18" s="17">
        <v>54730.622754399999</v>
      </c>
      <c r="AH18" s="17">
        <v>56515.775469460001</v>
      </c>
      <c r="AI18" s="17">
        <v>57782.037603359997</v>
      </c>
      <c r="AJ18" s="17">
        <v>58647.858375480006</v>
      </c>
      <c r="AK18" s="17">
        <v>59718.166301420002</v>
      </c>
      <c r="AL18" s="17">
        <v>59971.501621639996</v>
      </c>
      <c r="AM18" s="17">
        <v>58828.861152730002</v>
      </c>
      <c r="AN18" s="17">
        <v>57873.298916694002</v>
      </c>
      <c r="AO18" s="17">
        <v>57804.922518270003</v>
      </c>
      <c r="AP18" s="43">
        <f t="shared" si="37"/>
        <v>-1.1814843754185194E-3</v>
      </c>
      <c r="AQ18" s="53">
        <f t="shared" si="13"/>
        <v>1.4801013313767783E-2</v>
      </c>
      <c r="AR18" s="9"/>
      <c r="AS18" s="9"/>
      <c r="AT18" s="9"/>
      <c r="AU18" s="9"/>
      <c r="AV18" s="9"/>
      <c r="AW18" s="9"/>
      <c r="AX18" s="9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</row>
    <row r="19" spans="1:267" s="12" customFormat="1" ht="12.75">
      <c r="A19" s="34" t="s">
        <v>25</v>
      </c>
      <c r="B19" s="35" t="s">
        <v>23</v>
      </c>
      <c r="C19" s="59" t="s">
        <v>15</v>
      </c>
      <c r="D19" s="59" t="s">
        <v>15</v>
      </c>
      <c r="E19" s="59" t="s">
        <v>15</v>
      </c>
      <c r="F19" s="59" t="s">
        <v>15</v>
      </c>
      <c r="G19" s="59" t="s">
        <v>15</v>
      </c>
      <c r="H19" s="59" t="s">
        <v>15</v>
      </c>
      <c r="I19" s="59" t="s">
        <v>15</v>
      </c>
      <c r="J19" s="59" t="s">
        <v>15</v>
      </c>
      <c r="K19" s="59" t="s">
        <v>15</v>
      </c>
      <c r="L19" s="59" t="s">
        <v>15</v>
      </c>
      <c r="M19" s="59" t="s">
        <v>15</v>
      </c>
      <c r="N19" s="59" t="s">
        <v>15</v>
      </c>
      <c r="O19" s="59" t="s">
        <v>15</v>
      </c>
      <c r="P19" s="59" t="s">
        <v>15</v>
      </c>
      <c r="Q19" s="59" t="s">
        <v>15</v>
      </c>
      <c r="R19" s="39" t="s">
        <v>15</v>
      </c>
      <c r="S19" s="39" t="s">
        <v>15</v>
      </c>
      <c r="T19" s="39" t="s">
        <v>15</v>
      </c>
      <c r="U19" s="39" t="s">
        <v>15</v>
      </c>
      <c r="V19" s="39" t="s">
        <v>15</v>
      </c>
      <c r="W19" s="39" t="s">
        <v>15</v>
      </c>
      <c r="X19" s="39" t="s">
        <v>15</v>
      </c>
      <c r="Y19" s="39" t="s">
        <v>15</v>
      </c>
      <c r="Z19" s="39" t="s">
        <v>15</v>
      </c>
      <c r="AA19" s="39" t="s">
        <v>15</v>
      </c>
      <c r="AB19" s="39" t="s">
        <v>15</v>
      </c>
      <c r="AC19" s="39">
        <v>11531.862812739066</v>
      </c>
      <c r="AD19" s="39">
        <v>11711.509116795927</v>
      </c>
      <c r="AE19" s="39">
        <v>12282.724308678071</v>
      </c>
      <c r="AF19" s="39">
        <v>13164.17851479672</v>
      </c>
      <c r="AG19" s="39">
        <v>13966.514900350225</v>
      </c>
      <c r="AH19" s="39">
        <v>14953.696055903241</v>
      </c>
      <c r="AI19" s="39">
        <v>17328.664402031118</v>
      </c>
      <c r="AJ19" s="39">
        <v>18418.972604125782</v>
      </c>
      <c r="AK19" s="39">
        <v>21975.631648538965</v>
      </c>
      <c r="AL19" s="39">
        <v>25094.458125367084</v>
      </c>
      <c r="AM19" s="39">
        <v>30986.194042277632</v>
      </c>
      <c r="AN19" s="39">
        <v>29154.218251266906</v>
      </c>
      <c r="AO19" s="39">
        <v>33658.562478992659</v>
      </c>
      <c r="AP19" s="47">
        <f t="shared" si="37"/>
        <v>0.15450060052733586</v>
      </c>
      <c r="AQ19" s="54">
        <f t="shared" si="13"/>
        <v>0.10903152807826151</v>
      </c>
      <c r="AR19" s="9"/>
      <c r="AS19" s="9"/>
      <c r="AT19" s="9"/>
      <c r="AU19" s="9"/>
      <c r="AV19" s="9"/>
      <c r="AW19" s="9"/>
      <c r="AX19" s="9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</row>
    <row r="20" spans="1:267" s="8" customFormat="1" ht="26.25" thickBot="1">
      <c r="A20" s="31" t="s">
        <v>32</v>
      </c>
      <c r="B20" s="31" t="s">
        <v>30</v>
      </c>
      <c r="C20" s="60" t="s">
        <v>15</v>
      </c>
      <c r="D20" s="60" t="s">
        <v>15</v>
      </c>
      <c r="E20" s="20" t="s">
        <v>15</v>
      </c>
      <c r="F20" s="20" t="s">
        <v>15</v>
      </c>
      <c r="G20" s="20" t="s">
        <v>15</v>
      </c>
      <c r="H20" s="20" t="s">
        <v>15</v>
      </c>
      <c r="I20" s="20" t="s">
        <v>15</v>
      </c>
      <c r="J20" s="20" t="s">
        <v>15</v>
      </c>
      <c r="K20" s="20" t="s">
        <v>15</v>
      </c>
      <c r="L20" s="20" t="s">
        <v>15</v>
      </c>
      <c r="M20" s="20" t="s">
        <v>15</v>
      </c>
      <c r="N20" s="20" t="s">
        <v>15</v>
      </c>
      <c r="O20" s="20" t="s">
        <v>15</v>
      </c>
      <c r="P20" s="20" t="s">
        <v>15</v>
      </c>
      <c r="Q20" s="20">
        <v>12858.523999999999</v>
      </c>
      <c r="R20" s="20" t="s">
        <v>15</v>
      </c>
      <c r="S20" s="20" t="s">
        <v>15</v>
      </c>
      <c r="T20" s="20" t="s">
        <v>15</v>
      </c>
      <c r="U20" s="20" t="s">
        <v>15</v>
      </c>
      <c r="V20" s="20" t="s">
        <v>15</v>
      </c>
      <c r="W20" s="20" t="s">
        <v>15</v>
      </c>
      <c r="X20" s="20" t="s">
        <v>15</v>
      </c>
      <c r="Y20" s="20">
        <v>30565.41804</v>
      </c>
      <c r="Z20" s="20">
        <v>29847.592427</v>
      </c>
      <c r="AA20" s="20">
        <v>32173.745294</v>
      </c>
      <c r="AB20" s="20">
        <v>33734.280805000002</v>
      </c>
      <c r="AC20" s="20">
        <v>34990.545934000002</v>
      </c>
      <c r="AD20" s="20">
        <v>36970.629110000002</v>
      </c>
      <c r="AE20" s="20">
        <v>38746.031693999998</v>
      </c>
      <c r="AF20" s="20">
        <v>40712.110455000002</v>
      </c>
      <c r="AG20" s="20">
        <v>41734.696696999999</v>
      </c>
      <c r="AH20" s="20">
        <v>43464.144006000002</v>
      </c>
      <c r="AI20" s="20">
        <v>45085.528359999997</v>
      </c>
      <c r="AJ20" s="20">
        <v>45732.043306</v>
      </c>
      <c r="AK20" s="20">
        <v>48363.325588</v>
      </c>
      <c r="AL20" s="20">
        <v>49483.675616</v>
      </c>
      <c r="AM20" s="20">
        <v>50696.947679999997</v>
      </c>
      <c r="AN20" s="20">
        <v>50126.774522</v>
      </c>
      <c r="AO20" s="20">
        <v>51416.331763000002</v>
      </c>
      <c r="AP20" s="48">
        <f>(AO20-AN20)/ABS(AN20)</f>
        <v>2.5725917003377747E-2</v>
      </c>
      <c r="AQ20" s="55">
        <f t="shared" si="13"/>
        <v>2.8864306616320789E-2</v>
      </c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</row>
    <row r="22" spans="1:267">
      <c r="AO22" s="22"/>
    </row>
    <row r="23" spans="1:267">
      <c r="AJ23" s="22"/>
      <c r="AK23" s="22"/>
      <c r="AL23" s="22"/>
      <c r="AM23" s="22"/>
      <c r="AN23" s="22"/>
      <c r="AO23" s="22"/>
    </row>
    <row r="24" spans="1:267" ht="36" customHeight="1"/>
  </sheetData>
  <phoneticPr fontId="15" type="noConversion"/>
  <pageMargins left="0.31496062992125984" right="0.23622047244094491" top="7.874015748031496E-2" bottom="7.874015748031496E-2" header="7.874015748031496E-2" footer="7.874015748031496E-2"/>
  <pageSetup paperSize="9" scale="58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3.säule_2.1</vt:lpstr>
      <vt:lpstr>3.säule_2.2</vt:lpstr>
      <vt:lpstr>'3.säule_2.1'!Druckbereich</vt:lpstr>
      <vt:lpstr>'3.säule_2.2'!Druckbereich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 BSV</dc:creator>
  <cp:lastModifiedBy>Schüpbach Salome BSV</cp:lastModifiedBy>
  <cp:lastPrinted>2019-09-03T07:19:09Z</cp:lastPrinted>
  <dcterms:created xsi:type="dcterms:W3CDTF">2018-08-31T07:46:38Z</dcterms:created>
  <dcterms:modified xsi:type="dcterms:W3CDTF">2024-12-05T14:10:35Z</dcterms:modified>
</cp:coreProperties>
</file>