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O:\MASS\01_admin\00_sekretariat\Sekretariat\SVS-WEB-Tabellen\SVS 2025 fertige Tabellen\iv\"/>
    </mc:Choice>
  </mc:AlternateContent>
  <xr:revisionPtr revIDLastSave="0" documentId="13_ncr:1_{F6B3E78B-952F-435F-8A6D-F298A78DD985}" xr6:coauthVersionLast="47" xr6:coauthVersionMax="47" xr10:uidLastSave="{00000000-0000-0000-0000-000000000000}"/>
  <bookViews>
    <workbookView xWindow="-120" yWindow="-120" windowWidth="38640" windowHeight="21120" xr2:uid="{00000000-000D-0000-FFFF-FFFF00000000}"/>
  </bookViews>
  <sheets>
    <sheet name="IV_AI_5.1" sheetId="4" r:id="rId1"/>
    <sheet name="IV_AI_Grafik_Rentenformel" sheetId="2" r:id="rId2"/>
    <sheet name="Rentenformel" sheetId="3" r:id="rId3"/>
  </sheets>
  <definedNames>
    <definedName name="_xlnm.Print_Area" localSheetId="1">IV_AI_Grafik_Rentenformel!$A$1:$H$95</definedName>
    <definedName name="_xlnm.Print_Area">IV_AI_Grafik_Rentenformel!$A$1:$H$73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76" i="3" l="1"/>
  <c r="C276" i="3" s="1"/>
  <c r="B275" i="3"/>
  <c r="C275" i="3" s="1"/>
  <c r="B274" i="3"/>
  <c r="C274" i="3" s="1"/>
  <c r="B273" i="3"/>
  <c r="C273" i="3" s="1"/>
  <c r="B272" i="3"/>
  <c r="C272" i="3" s="1"/>
  <c r="C271" i="3"/>
  <c r="B268" i="3" l="1"/>
  <c r="B267" i="3"/>
  <c r="C267" i="3"/>
  <c r="B266" i="3"/>
  <c r="C266" i="3"/>
  <c r="B265" i="3"/>
  <c r="C265" i="3"/>
  <c r="B264" i="3"/>
  <c r="C264" i="3"/>
  <c r="C268" i="3"/>
  <c r="C263" i="3"/>
  <c r="B256" i="3"/>
  <c r="B260" i="3"/>
  <c r="C260" i="3" s="1"/>
  <c r="B259" i="3"/>
  <c r="C259" i="3"/>
  <c r="B258" i="3"/>
  <c r="C258" i="3"/>
  <c r="B257" i="3"/>
  <c r="C257" i="3"/>
  <c r="C256" i="3"/>
  <c r="C255" i="3"/>
  <c r="C247" i="3"/>
  <c r="B252" i="3"/>
  <c r="C252" i="3" s="1"/>
  <c r="B249" i="3"/>
  <c r="B250" i="3"/>
  <c r="C250" i="3"/>
  <c r="B248" i="3"/>
  <c r="C248" i="3"/>
  <c r="C249" i="3"/>
  <c r="B251" i="3"/>
  <c r="C251" i="3"/>
  <c r="B244" i="3"/>
  <c r="C244" i="3" s="1"/>
  <c r="B241" i="3"/>
  <c r="B242" i="3"/>
  <c r="C242" i="3"/>
  <c r="B240" i="3"/>
  <c r="C240" i="3"/>
  <c r="C239" i="3"/>
  <c r="B236" i="3"/>
  <c r="C236" i="3" s="1"/>
  <c r="B233" i="3"/>
  <c r="B234" i="3"/>
  <c r="C234" i="3"/>
  <c r="B232" i="3"/>
  <c r="C232" i="3"/>
  <c r="C231" i="3"/>
  <c r="B228" i="3"/>
  <c r="C228" i="3" s="1"/>
  <c r="B225" i="3"/>
  <c r="C225" i="3"/>
  <c r="B224" i="3"/>
  <c r="C224" i="3"/>
  <c r="C223" i="3"/>
  <c r="B220" i="3"/>
  <c r="C220" i="3"/>
  <c r="B217" i="3"/>
  <c r="B218" i="3"/>
  <c r="B216" i="3"/>
  <c r="C216" i="3"/>
  <c r="C215" i="3"/>
  <c r="C212" i="3"/>
  <c r="B212" i="3"/>
  <c r="B209" i="3"/>
  <c r="B210" i="3"/>
  <c r="C210" i="3"/>
  <c r="B208" i="3"/>
  <c r="C208" i="3"/>
  <c r="C207" i="3"/>
  <c r="B204" i="3"/>
  <c r="C204" i="3" s="1"/>
  <c r="B201" i="3"/>
  <c r="C201" i="3"/>
  <c r="B200" i="3"/>
  <c r="C200" i="3"/>
  <c r="C199" i="3"/>
  <c r="B196" i="3"/>
  <c r="C196" i="3"/>
  <c r="B194" i="3"/>
  <c r="C194" i="3"/>
  <c r="C193" i="3"/>
  <c r="B193" i="3"/>
  <c r="B195" i="3"/>
  <c r="C195" i="3"/>
  <c r="B192" i="3"/>
  <c r="C192" i="3"/>
  <c r="C191" i="3"/>
  <c r="B188" i="3"/>
  <c r="C188" i="3" s="1"/>
  <c r="B185" i="3"/>
  <c r="B187" i="3"/>
  <c r="C187" i="3"/>
  <c r="C184" i="3"/>
  <c r="B184" i="3"/>
  <c r="C183" i="3"/>
  <c r="B180" i="3"/>
  <c r="C180" i="3" s="1"/>
  <c r="B177" i="3"/>
  <c r="B178" i="3"/>
  <c r="C178" i="3"/>
  <c r="B176" i="3"/>
  <c r="C176" i="3"/>
  <c r="C175" i="3"/>
  <c r="B172" i="3"/>
  <c r="C172" i="3" s="1"/>
  <c r="C169" i="3"/>
  <c r="B169" i="3"/>
  <c r="B171" i="3"/>
  <c r="C171" i="3"/>
  <c r="B168" i="3"/>
  <c r="C168" i="3"/>
  <c r="C167" i="3"/>
  <c r="B164" i="3"/>
  <c r="C164" i="3" s="1"/>
  <c r="B163" i="3"/>
  <c r="C163" i="3"/>
  <c r="B162" i="3"/>
  <c r="C162" i="3"/>
  <c r="B161" i="3"/>
  <c r="C161" i="3"/>
  <c r="B160" i="3"/>
  <c r="C160" i="3"/>
  <c r="C159" i="3"/>
  <c r="B156" i="3"/>
  <c r="C156" i="3" s="1"/>
  <c r="B155" i="3"/>
  <c r="C155" i="3"/>
  <c r="B154" i="3"/>
  <c r="C154" i="3"/>
  <c r="C153" i="3"/>
  <c r="B153" i="3"/>
  <c r="C152" i="3"/>
  <c r="B152" i="3"/>
  <c r="C151" i="3"/>
  <c r="B148" i="3"/>
  <c r="B147" i="3"/>
  <c r="C148" i="3"/>
  <c r="B146" i="3"/>
  <c r="C146" i="3"/>
  <c r="C145" i="3"/>
  <c r="B145" i="3"/>
  <c r="C144" i="3"/>
  <c r="B141" i="3"/>
  <c r="C140" i="3"/>
  <c r="B140" i="3"/>
  <c r="C141" i="3"/>
  <c r="B139" i="3"/>
  <c r="C139" i="3"/>
  <c r="C138" i="3"/>
  <c r="B138" i="3"/>
  <c r="C137" i="3"/>
  <c r="B134" i="3"/>
  <c r="C133" i="3"/>
  <c r="B133" i="3"/>
  <c r="C134" i="3"/>
  <c r="B132" i="3"/>
  <c r="C132" i="3"/>
  <c r="C131" i="3"/>
  <c r="B131" i="3"/>
  <c r="C130" i="3"/>
  <c r="B127" i="3"/>
  <c r="C126" i="3"/>
  <c r="B126" i="3"/>
  <c r="C127" i="3"/>
  <c r="B125" i="3"/>
  <c r="C125" i="3"/>
  <c r="C124" i="3"/>
  <c r="B124" i="3"/>
  <c r="C123" i="3"/>
  <c r="B120" i="3"/>
  <c r="B119" i="3"/>
  <c r="C120" i="3"/>
  <c r="B118" i="3"/>
  <c r="C118" i="3"/>
  <c r="C117" i="3"/>
  <c r="B117" i="3"/>
  <c r="C116" i="3"/>
  <c r="B113" i="3"/>
  <c r="B112" i="3"/>
  <c r="C113" i="3"/>
  <c r="B111" i="3"/>
  <c r="C111" i="3"/>
  <c r="C110" i="3"/>
  <c r="B110" i="3"/>
  <c r="C109" i="3"/>
  <c r="B106" i="3"/>
  <c r="B105" i="3"/>
  <c r="C106" i="3"/>
  <c r="B104" i="3"/>
  <c r="C104" i="3"/>
  <c r="C103" i="3"/>
  <c r="B103" i="3"/>
  <c r="C102" i="3"/>
  <c r="B99" i="3"/>
  <c r="B98" i="3"/>
  <c r="C99" i="3"/>
  <c r="B97" i="3"/>
  <c r="C97" i="3"/>
  <c r="C96" i="3"/>
  <c r="B96" i="3"/>
  <c r="C95" i="3"/>
  <c r="B92" i="3"/>
  <c r="B91" i="3"/>
  <c r="C92" i="3"/>
  <c r="C90" i="3"/>
  <c r="B90" i="3"/>
  <c r="C89" i="3"/>
  <c r="B89" i="3"/>
  <c r="C88" i="3"/>
  <c r="B85" i="3"/>
  <c r="B84" i="3"/>
  <c r="C85" i="3"/>
  <c r="C83" i="3"/>
  <c r="B83" i="3"/>
  <c r="C82" i="3"/>
  <c r="B82" i="3"/>
  <c r="C81" i="3"/>
  <c r="B76" i="3"/>
  <c r="C74" i="3"/>
  <c r="B71" i="3"/>
  <c r="B78" i="3"/>
  <c r="B70" i="3"/>
  <c r="C70" i="3"/>
  <c r="C77" i="3"/>
  <c r="C69" i="3"/>
  <c r="C76" i="3"/>
  <c r="B68" i="3"/>
  <c r="B75" i="3"/>
  <c r="B64" i="3"/>
  <c r="C64" i="3"/>
  <c r="B63" i="3"/>
  <c r="C63" i="3"/>
  <c r="C58" i="3"/>
  <c r="B55" i="3"/>
  <c r="C55" i="3" s="1"/>
  <c r="C54" i="3"/>
  <c r="B54" i="3"/>
  <c r="C53" i="3"/>
  <c r="B53" i="3"/>
  <c r="B62" i="3"/>
  <c r="C62" i="3"/>
  <c r="B52" i="3"/>
  <c r="B61" i="3"/>
  <c r="C61" i="3"/>
  <c r="C51" i="3"/>
  <c r="B51" i="3"/>
  <c r="B60" i="3"/>
  <c r="C60" i="3"/>
  <c r="B50" i="3"/>
  <c r="B59" i="3"/>
  <c r="C59" i="3"/>
  <c r="B46" i="3"/>
  <c r="B45" i="3"/>
  <c r="C46" i="3"/>
  <c r="B44" i="3"/>
  <c r="B43" i="3"/>
  <c r="C44" i="3"/>
  <c r="B42" i="3"/>
  <c r="B41" i="3"/>
  <c r="C42" i="3"/>
  <c r="B40" i="3"/>
  <c r="C40" i="3"/>
  <c r="B39" i="3"/>
  <c r="C39" i="3"/>
  <c r="C38" i="3"/>
  <c r="B38" i="3"/>
  <c r="C37" i="3"/>
  <c r="B37" i="3"/>
  <c r="C33" i="3"/>
  <c r="B33" i="3"/>
  <c r="C32" i="3"/>
  <c r="C31" i="3"/>
  <c r="B31" i="3"/>
  <c r="C30" i="3"/>
  <c r="B30" i="3"/>
  <c r="B29" i="3"/>
  <c r="C29" i="3"/>
  <c r="C28" i="3"/>
  <c r="B28" i="3"/>
  <c r="B27" i="3"/>
  <c r="B26" i="3"/>
  <c r="B22" i="3"/>
  <c r="C22" i="3" s="1"/>
  <c r="B21" i="3"/>
  <c r="C21" i="3"/>
  <c r="C20" i="3"/>
  <c r="B20" i="3"/>
  <c r="C19" i="3"/>
  <c r="B19" i="3"/>
  <c r="C18" i="3"/>
  <c r="B18" i="3"/>
  <c r="B17" i="3"/>
  <c r="C17" i="3"/>
  <c r="C16" i="3"/>
  <c r="B16" i="3"/>
  <c r="C15" i="3"/>
  <c r="B15" i="3"/>
  <c r="B11" i="3"/>
  <c r="B10" i="3"/>
  <c r="C11" i="3"/>
  <c r="B9" i="3"/>
  <c r="C9" i="3"/>
  <c r="B8" i="3"/>
  <c r="C8" i="3"/>
  <c r="B7" i="3"/>
  <c r="C7" i="3"/>
  <c r="B6" i="3"/>
  <c r="C71" i="3"/>
  <c r="C78" i="3" s="1"/>
  <c r="C185" i="3"/>
  <c r="C52" i="3"/>
  <c r="C68" i="3"/>
  <c r="C75" i="3"/>
  <c r="B77" i="3"/>
  <c r="C98" i="3"/>
  <c r="C105" i="3"/>
  <c r="C112" i="3"/>
  <c r="B170" i="3"/>
  <c r="C170" i="3"/>
  <c r="C217" i="3"/>
  <c r="C10" i="3"/>
  <c r="C84" i="3"/>
  <c r="B219" i="3"/>
  <c r="C219" i="3"/>
  <c r="B202" i="3"/>
  <c r="C202" i="3"/>
  <c r="C218" i="3"/>
  <c r="B179" i="3"/>
  <c r="C179" i="3"/>
  <c r="B211" i="3"/>
  <c r="C211" i="3"/>
  <c r="C41" i="3"/>
  <c r="C43" i="3"/>
  <c r="C45" i="3"/>
  <c r="C50" i="3"/>
  <c r="C91" i="3"/>
  <c r="C119" i="3"/>
  <c r="C147" i="3"/>
  <c r="C177" i="3"/>
  <c r="B186" i="3"/>
  <c r="C186" i="3"/>
  <c r="B203" i="3"/>
  <c r="C203" i="3"/>
  <c r="C209" i="3"/>
  <c r="B226" i="3"/>
  <c r="C226" i="3"/>
  <c r="B243" i="3"/>
  <c r="C243" i="3"/>
  <c r="D50" i="3"/>
  <c r="B235" i="3"/>
  <c r="C235" i="3"/>
  <c r="C241" i="3"/>
  <c r="B227" i="3"/>
  <c r="C227" i="3"/>
  <c r="C233" i="3"/>
  <c r="C16" i="2"/>
  <c r="C17" i="2" s="1"/>
  <c r="C18" i="2" s="1"/>
  <c r="C19" i="2" s="1"/>
  <c r="C20" i="2" s="1"/>
  <c r="C21" i="2" s="1"/>
  <c r="C22" i="2" s="1"/>
  <c r="C23" i="2" s="1"/>
  <c r="C24" i="2" s="1"/>
  <c r="C25" i="2" s="1"/>
  <c r="C26" i="2" s="1"/>
  <c r="C27" i="2" s="1"/>
  <c r="C28" i="2" s="1"/>
  <c r="C29" i="2" s="1"/>
  <c r="C30" i="2" s="1"/>
  <c r="C31" i="2" s="1"/>
  <c r="C32" i="2" s="1"/>
  <c r="C33" i="2" s="1"/>
  <c r="C34" i="2" s="1"/>
  <c r="C35" i="2" s="1"/>
  <c r="C36" i="2" s="1"/>
  <c r="C37" i="2" s="1"/>
  <c r="C38" i="2" s="1"/>
  <c r="C39" i="2" s="1"/>
  <c r="C40" i="2" s="1"/>
  <c r="C41" i="2" s="1"/>
  <c r="C42" i="2" s="1"/>
  <c r="C43" i="2" s="1"/>
</calcChain>
</file>

<file path=xl/sharedStrings.xml><?xml version="1.0" encoding="utf-8"?>
<sst xmlns="http://schemas.openxmlformats.org/spreadsheetml/2006/main" count="592" uniqueCount="281">
  <si>
    <t>Anpassung Mischindex</t>
  </si>
  <si>
    <t xml:space="preserve">Anpassung Mischindex   </t>
  </si>
  <si>
    <t>Teuerungsausgleich</t>
  </si>
  <si>
    <t>2003–04</t>
  </si>
  <si>
    <t>adapt. selon indice mixte</t>
  </si>
  <si>
    <t xml:space="preserve">2001–02             </t>
  </si>
  <si>
    <t xml:space="preserve">1999–00            </t>
  </si>
  <si>
    <t xml:space="preserve">1997–98          </t>
  </si>
  <si>
    <t>1995–96</t>
  </si>
  <si>
    <t>1993–94</t>
  </si>
  <si>
    <t>1990–91</t>
  </si>
  <si>
    <t>1988–89</t>
  </si>
  <si>
    <t>1986–87</t>
  </si>
  <si>
    <t>1984–85</t>
  </si>
  <si>
    <t>1982–83</t>
  </si>
  <si>
    <t>1980–81</t>
  </si>
  <si>
    <t>1977–79</t>
  </si>
  <si>
    <t>1975–76</t>
  </si>
  <si>
    <t>1973–74</t>
  </si>
  <si>
    <t>1971–72</t>
  </si>
  <si>
    <t>compensation renchér.</t>
  </si>
  <si>
    <t>1969–70</t>
  </si>
  <si>
    <t>1967–68</t>
  </si>
  <si>
    <t>1964–66</t>
  </si>
  <si>
    <t>1961–63</t>
  </si>
  <si>
    <t>1957–60</t>
  </si>
  <si>
    <t>1954–56</t>
  </si>
  <si>
    <t>1948–53</t>
  </si>
  <si>
    <r>
      <t>7</t>
    </r>
    <r>
      <rPr>
        <vertAlign val="superscript"/>
        <sz val="10"/>
        <rFont val="Arial"/>
        <family val="2"/>
      </rPr>
      <t>e</t>
    </r>
    <r>
      <rPr>
        <sz val="10"/>
        <rFont val="Arial"/>
        <family val="2"/>
      </rPr>
      <t xml:space="preserve"> révision</t>
    </r>
  </si>
  <si>
    <r>
      <t>6</t>
    </r>
    <r>
      <rPr>
        <vertAlign val="superscript"/>
        <sz val="10"/>
        <rFont val="Arial"/>
        <family val="2"/>
      </rPr>
      <t>e</t>
    </r>
    <r>
      <rPr>
        <sz val="10"/>
        <rFont val="Arial"/>
        <family val="2"/>
      </rPr>
      <t xml:space="preserve"> révision</t>
    </r>
  </si>
  <si>
    <r>
      <t>5</t>
    </r>
    <r>
      <rPr>
        <vertAlign val="superscript"/>
        <sz val="10"/>
        <rFont val="Arial"/>
        <family val="2"/>
      </rPr>
      <t>e</t>
    </r>
    <r>
      <rPr>
        <sz val="10"/>
        <rFont val="Arial"/>
        <family val="2"/>
      </rPr>
      <t xml:space="preserve"> révision</t>
    </r>
  </si>
  <si>
    <r>
      <t>4</t>
    </r>
    <r>
      <rPr>
        <vertAlign val="superscript"/>
        <sz val="10"/>
        <rFont val="Arial"/>
        <family val="2"/>
      </rPr>
      <t>e</t>
    </r>
    <r>
      <rPr>
        <sz val="10"/>
        <rFont val="Arial"/>
        <family val="2"/>
      </rPr>
      <t xml:space="preserve"> révision</t>
    </r>
  </si>
  <si>
    <t>2005–06</t>
  </si>
  <si>
    <t>2009–10</t>
  </si>
  <si>
    <t>2007–08</t>
  </si>
  <si>
    <t>2011-12</t>
  </si>
  <si>
    <t>2013-14</t>
  </si>
  <si>
    <t>13'920 bis 27'840</t>
  </si>
  <si>
    <t>13'920 à 27'840</t>
  </si>
  <si>
    <t>14'040 à 28'080</t>
  </si>
  <si>
    <t>480 bis 1'500</t>
  </si>
  <si>
    <t>480 à 1'500</t>
  </si>
  <si>
    <r>
      <t>compensation renchér. + 9</t>
    </r>
    <r>
      <rPr>
        <vertAlign val="superscript"/>
        <sz val="10"/>
        <rFont val="Arial"/>
        <family val="2"/>
      </rPr>
      <t>e</t>
    </r>
    <r>
      <rPr>
        <sz val="10"/>
        <rFont val="Arial"/>
        <family val="2"/>
      </rPr>
      <t xml:space="preserve"> révision</t>
    </r>
  </si>
  <si>
    <r>
      <t>10</t>
    </r>
    <r>
      <rPr>
        <vertAlign val="superscript"/>
        <sz val="10"/>
        <rFont val="Arial"/>
        <family val="2"/>
      </rPr>
      <t>e</t>
    </r>
    <r>
      <rPr>
        <sz val="10"/>
        <rFont val="Arial"/>
        <family val="2"/>
      </rPr>
      <t xml:space="preserve"> révision, 2</t>
    </r>
    <r>
      <rPr>
        <vertAlign val="superscript"/>
        <sz val="10"/>
        <rFont val="Arial"/>
        <family val="2"/>
      </rPr>
      <t>e</t>
    </r>
    <r>
      <rPr>
        <sz val="10"/>
        <rFont val="Arial"/>
        <family val="2"/>
      </rPr>
      <t xml:space="preserve"> étape + adapt. selon indice mixte</t>
    </r>
  </si>
  <si>
    <r>
      <t>10</t>
    </r>
    <r>
      <rPr>
        <vertAlign val="superscript"/>
        <sz val="10"/>
        <rFont val="Arial"/>
        <family val="2"/>
      </rPr>
      <t>e</t>
    </r>
    <r>
      <rPr>
        <sz val="10"/>
        <rFont val="Arial"/>
        <family val="2"/>
      </rPr>
      <t xml:space="preserve"> révision, 1</t>
    </r>
    <r>
      <rPr>
        <vertAlign val="superscript"/>
        <sz val="10"/>
        <rFont val="Arial"/>
        <family val="2"/>
      </rPr>
      <t>ère</t>
    </r>
    <r>
      <rPr>
        <sz val="10"/>
        <rFont val="Arial"/>
        <family val="2"/>
      </rPr>
      <t xml:space="preserve"> étape + adapt. selon indice mixte</t>
    </r>
  </si>
  <si>
    <r>
      <t>8</t>
    </r>
    <r>
      <rPr>
        <vertAlign val="superscript"/>
        <sz val="10"/>
        <rFont val="Arial"/>
        <family val="2"/>
      </rPr>
      <t>e</t>
    </r>
    <r>
      <rPr>
        <sz val="10"/>
        <rFont val="Arial"/>
        <family val="2"/>
      </rPr>
      <t xml:space="preserve"> révision, 2</t>
    </r>
    <r>
      <rPr>
        <vertAlign val="superscript"/>
        <sz val="10"/>
        <rFont val="Arial"/>
        <family val="2"/>
      </rPr>
      <t>e</t>
    </r>
    <r>
      <rPr>
        <sz val="10"/>
        <rFont val="Arial"/>
        <family val="2"/>
      </rPr>
      <t xml:space="preserve"> étape</t>
    </r>
  </si>
  <si>
    <r>
      <t>8</t>
    </r>
    <r>
      <rPr>
        <vertAlign val="superscript"/>
        <sz val="10"/>
        <rFont val="Arial"/>
        <family val="2"/>
      </rPr>
      <t>e</t>
    </r>
    <r>
      <rPr>
        <sz val="10"/>
        <rFont val="Arial"/>
        <family val="2"/>
      </rPr>
      <t xml:space="preserve"> révision, 1</t>
    </r>
    <r>
      <rPr>
        <vertAlign val="superscript"/>
        <sz val="10"/>
        <rFont val="Arial"/>
        <family val="2"/>
      </rPr>
      <t>ère</t>
    </r>
    <r>
      <rPr>
        <sz val="10"/>
        <rFont val="Arial"/>
        <family val="2"/>
      </rPr>
      <t xml:space="preserve"> étape</t>
    </r>
  </si>
  <si>
    <r>
      <t>2</t>
    </r>
    <r>
      <rPr>
        <vertAlign val="superscript"/>
        <sz val="10"/>
        <rFont val="Arial"/>
        <family val="2"/>
      </rPr>
      <t>e</t>
    </r>
    <r>
      <rPr>
        <sz val="10"/>
        <rFont val="Arial"/>
        <family val="2"/>
      </rPr>
      <t xml:space="preserve"> + 3</t>
    </r>
    <r>
      <rPr>
        <vertAlign val="superscript"/>
        <sz val="10"/>
        <rFont val="Arial"/>
        <family val="2"/>
      </rPr>
      <t>e</t>
    </r>
    <r>
      <rPr>
        <sz val="10"/>
        <rFont val="Arial"/>
        <family val="2"/>
      </rPr>
      <t xml:space="preserve"> révision,</t>
    </r>
  </si>
  <si>
    <r>
      <t>création + 1</t>
    </r>
    <r>
      <rPr>
        <vertAlign val="superscript"/>
        <sz val="10"/>
        <rFont val="Arial"/>
        <family val="2"/>
      </rPr>
      <t>ère</t>
    </r>
    <r>
      <rPr>
        <sz val="10"/>
        <rFont val="Arial"/>
        <family val="2"/>
      </rPr>
      <t xml:space="preserve"> révision,</t>
    </r>
  </si>
  <si>
    <t xml:space="preserve">10. Revision, 2. Stufe + Anpassung Mischindex   </t>
  </si>
  <si>
    <t xml:space="preserve">10. Revision, 1. Stufe + Anpassung Mischindex   </t>
  </si>
  <si>
    <t>Teuerungsausgleich + 9. Revision</t>
  </si>
  <si>
    <t>8. Revision, 2. Stufe</t>
  </si>
  <si>
    <t>8. Revision, 1. Stufe</t>
  </si>
  <si>
    <t>7. Revision</t>
  </si>
  <si>
    <t>6. Revision</t>
  </si>
  <si>
    <t>5. Revision</t>
  </si>
  <si>
    <t>4. Revision</t>
  </si>
  <si>
    <t>2.+ 3. Revision</t>
  </si>
  <si>
    <t>Gründung + 1. Revision</t>
  </si>
  <si>
    <t>14'040 bis 28'080</t>
  </si>
  <si>
    <t>Ordentliche Altersrente</t>
  </si>
  <si>
    <t>Jahresbetrag in Fr.</t>
  </si>
  <si>
    <t>14'100 bis 28'200</t>
  </si>
  <si>
    <t>14'100 à 28'200</t>
  </si>
  <si>
    <t>13'680 bis 27'360</t>
  </si>
  <si>
    <t>13'260 bis 26'520</t>
  </si>
  <si>
    <t>12'900 bis 25'800</t>
  </si>
  <si>
    <t>12'660 bis 25'320</t>
  </si>
  <si>
    <t>12'360 bis 24'720</t>
  </si>
  <si>
    <t>12'060 bis 24'120</t>
  </si>
  <si>
    <t>11'940 bis 23'880</t>
  </si>
  <si>
    <t>11'640 bis 23'280</t>
  </si>
  <si>
    <t>11'280 bis 22'560</t>
  </si>
  <si>
    <t>10'800 bis 21'600</t>
  </si>
  <si>
    <t>9'600 bis 19'200</t>
  </si>
  <si>
    <t>9'000 bis 18'000</t>
  </si>
  <si>
    <t>8'640 bis 17'280</t>
  </si>
  <si>
    <t>8'280 bis 16'560</t>
  </si>
  <si>
    <t>7'440 bis 14'880</t>
  </si>
  <si>
    <t>6'600 bis 13'200</t>
  </si>
  <si>
    <t>6'300 bis 12'600</t>
  </si>
  <si>
    <t>6'000 bis 12'000</t>
  </si>
  <si>
    <t>4'800 bis 9'600</t>
  </si>
  <si>
    <t>2'640 bis 5'280</t>
  </si>
  <si>
    <t>2'400 bis 4'800</t>
  </si>
  <si>
    <t>1'650 bis 3'520</t>
  </si>
  <si>
    <t>1'500 bis 3'200</t>
  </si>
  <si>
    <t>1'080 bis 2'400</t>
  </si>
  <si>
    <t>900 bis 1'850</t>
  </si>
  <si>
    <t>720 bis 1'700</t>
  </si>
  <si>
    <t>13'680 à 27'360</t>
  </si>
  <si>
    <t>13'260 à 26'520</t>
  </si>
  <si>
    <t>12'900 à 25'800</t>
  </si>
  <si>
    <t>12'660 à 25'320</t>
  </si>
  <si>
    <t>12'360 à 24'720</t>
  </si>
  <si>
    <t>12'060 à 24'120</t>
  </si>
  <si>
    <t>11'940 à 23'880</t>
  </si>
  <si>
    <t>11'640 à 23'280</t>
  </si>
  <si>
    <t>11'280 à 22'560</t>
  </si>
  <si>
    <t>10'800 à 21'600</t>
  </si>
  <si>
    <t>9'600 à 19'200</t>
  </si>
  <si>
    <t>9'000 à 18'000</t>
  </si>
  <si>
    <t>8'640 à 17'280</t>
  </si>
  <si>
    <t>8'280 à 16'560</t>
  </si>
  <si>
    <t>7'440 à 14'880</t>
  </si>
  <si>
    <t>6'600 à 13'200</t>
  </si>
  <si>
    <t>6'300 à 12'600</t>
  </si>
  <si>
    <t>6'000 à 12'000</t>
  </si>
  <si>
    <t>4'800 à 9'600</t>
  </si>
  <si>
    <t>2'640 à 5'280</t>
  </si>
  <si>
    <t>2'400 à 4'800</t>
  </si>
  <si>
    <t>1'650 à 3'520</t>
  </si>
  <si>
    <t>1'500 à 3'200</t>
  </si>
  <si>
    <t>1'080 à 2'400</t>
  </si>
  <si>
    <t>900 à 1'850</t>
  </si>
  <si>
    <t>720 à 1'700</t>
  </si>
  <si>
    <t>montant annuel, en francs</t>
  </si>
  <si>
    <t>Rente de vieillesse ordinaire</t>
  </si>
  <si>
    <t>oberes massg.E</t>
  </si>
  <si>
    <t>AHVG: Art. 34</t>
  </si>
  <si>
    <t>E</t>
  </si>
  <si>
    <t>R</t>
  </si>
  <si>
    <t>1948-53</t>
  </si>
  <si>
    <t>Die jährliche einfache Altersrente setzt sich zusammen aus einem festen Rententeil von 300 Franken und einem veränderlichen Rententeil, der nach dem massgebenden durchschnittlichen Jahresbeitrag abgestuft wird.</t>
  </si>
  <si>
    <t>Der veränderliche Rententeil wird berechnet, indem der massgebende durchschnittliche Jahresbeitrag (Beitragssatz bis 1968 4%) bis zum Betrag von 150 Franken mit sechs, der 150 Franken, nicht aber 300 Franken übersteigende Betrag mit zwei vervielfacht wird.</t>
  </si>
  <si>
    <t>Die einfache Altersrente beträgt jedoch mindestens 480 Franken und höchstens 1500 Franken im Jahr.</t>
  </si>
  <si>
    <t>1954-56</t>
  </si>
  <si>
    <t>Die einfache Altersrente beträgt jedoch mindestens 720 Franken und höchstens 1700 Franken im Jahr.</t>
  </si>
  <si>
    <t>1957-60</t>
  </si>
  <si>
    <t>Die jährliche einfache Altersrente setzt sich zusammen aus einem festen Rententeil von 350 Franken und einem veränderlichen Rententeil, der nach dem massgebenden durchschnittlichen Jahresbeitrag abgestuft wird.</t>
  </si>
  <si>
    <t>Der veränderliche Rententeil wird berechnet, indem der massgebende durchschnittliche Jahresbeitrag (Beitragssatz bis 1968 4%) bis zum Betrag von 150 Franken mit sechs, der 150 Franken, nicht aber 300 Franken übersteigende Betrag mit zwei vervielfacht und der 300 Franken übersteigende Beitrag hinzugeführt wird.</t>
  </si>
  <si>
    <t>Die einfache Altersrente beträgt jedoch mindestens 900 Franken und höchstens 1850 Franken im Jahr.</t>
  </si>
  <si>
    <t>1961-63</t>
  </si>
  <si>
    <t>Die jährliche einfache Altersrente setzt sich zusammen aus einem festen Rententeil von 450 Franken und einem veränderlichen Rententeil, der nach dem massgebenden durchschnittlichen Jahresbeitrag abgestuft wird.</t>
  </si>
  <si>
    <t>Der veränderliche Rententeil wird berechnet, indem der massgebende durchschnittliche Jahresbeitrag (Beitragssatz bis 1968 4%) bis zum Betrag von 150 Franken mit sechs, der 150 Franken, nicht aber 300 Franken übersteigende Betrag mit vier, der 300 Franken, nicht aber 450 Franken übersteigende Beitrag mit zwei vervielfacht und der 450 Franken übersteigende Beitrag hinzugezählt wird.</t>
  </si>
  <si>
    <t>Die einfache Altersrente beträgt jedoch mindestens 1080 Franken und höchstens 2400 Franken im Jahr.</t>
  </si>
  <si>
    <t>1964-66</t>
  </si>
  <si>
    <t>Die jährliche einfache Altersrente setzt sich zusammen aus einem festen Rententeil von 1000 Franken und einem veränderlichen Rententeil, der nach dem massgebenden durchschnittlichen Jahresbeitrag abgestuft wird.</t>
  </si>
  <si>
    <t>Der veränderliche Rententeil wird berechnet, indem der massgebende durchschnittliche Jahresbeitrag (Beitragssatz bis 1968 4%) bis zum Betrag von 400 Franken mit vier, der 400 Franken, nicht aber 700 Franken übersteigende Betrag mit zwei vervielfacht wird.</t>
  </si>
  <si>
    <t>Die einfache Altersrente beträgt jedoch mindestens 1500 Franken und höchstens 3200 Franken im Jahr.</t>
  </si>
  <si>
    <t>1967-68</t>
  </si>
  <si>
    <t>Bundesgesetz über eine Erhöhung der Renten der AHV (6.10.1966): Die Renten der AHV werden um 10% erhöht.</t>
  </si>
  <si>
    <t>Die jährliche einfache Altersrente setzt sich zusammen aus einem festen Rententeil von (1000 plus 10% --&gt;) 1100 Franken und einem veränderlichen Rententeil, der nach dem massgebenden durchschnittlichen Jahresbeitrag abgestuft wird.</t>
  </si>
  <si>
    <t>Der veränderliche Rententeil wird berechnet, indem der massgebende durchschnittliche Jahresbeitrag (Beitragssatz bis 1968 4%) bis zum Betrag von (400 plus 10% --&gt;) 440 Franken mit vier, der (400 plus 10% --&gt;) 440 Franken, nicht aber (700 plus 10% --&gt;) 770 Franken übersteigende Betrag mit zwei vervielfacht wird.</t>
  </si>
  <si>
    <t>Die einfache Altersrente beträgt jedoch mindestens (1500 plus 10% --&gt;) 1650 Franken und höchstens (3200 plus 10% --&gt;) 3520 Franken im Jahr.</t>
  </si>
  <si>
    <t>1969-70</t>
  </si>
  <si>
    <t>Die monatlich einfache Altersrente setzt sich zusammen aus einem festen Rententeil von 125 Franken und einem veränderlichen Rententeil von 1.25% des durchschnittlichen Jahreseinkommens.</t>
  </si>
  <si>
    <t>Die einfache Altersrente beträgt mindestens 200 Franken und höchstens 400 Franken im Monat.</t>
  </si>
  <si>
    <t>1971-72</t>
  </si>
  <si>
    <t>Bundesgesetz über eine Erhöhung der Renten der AHV (1.4.1970): Die Renten der AHV werden um 10% erhöht.</t>
  </si>
  <si>
    <t>Die monatlich einfache Altersrente setzt sich zusammen aus einem festen Rententeil von (125 plus 10% --&gt;)137.5 Franken und einem veränderlichen Rententeil von 1.25% des durchschnittlichen Jahreseinkommens.</t>
  </si>
  <si>
    <t>Die einfache Altersrente beträgt mindestens (200 plus 10% --&gt;) 220 Franken und höchstens (400 plus 10% --&gt;) 440 Franken im Monat.</t>
  </si>
  <si>
    <t>1973-74</t>
  </si>
  <si>
    <t>Die monatlich einfache Altersrente setzt sich zusammen aus einem festen Rententeil von 320 Franken und einem veränderlichen Rententeil von einem Sechzigstel des durchschnittlichen Jahreseinkommens.</t>
  </si>
  <si>
    <t>Die einfache Altersrente beträgt mindestens 400 Franken und höchstens 800 Franken im Monat.</t>
  </si>
  <si>
    <t>1975-76</t>
  </si>
  <si>
    <t>Die monatlich einfache Altersrente setzt sich zusammen aus einem festen Rententeil von 400 Franken und einem veränderlichen Rententeil von einem Sechzigstel des durchschnittlichen Jahreseinkommens.</t>
  </si>
  <si>
    <t>Die einfache Altersrente beträgt mindestens 500 Franken und höchstens 1000 Franken im Monat.</t>
  </si>
  <si>
    <t>1977-79</t>
  </si>
  <si>
    <t>Die monatlich einfache Altersrente setzt sich zusammen aus:</t>
  </si>
  <si>
    <r>
      <t>a)</t>
    </r>
    <r>
      <rPr>
        <sz val="7"/>
        <rFont val="Times New Roman"/>
        <family val="1"/>
      </rPr>
      <t xml:space="preserve">     </t>
    </r>
    <r>
      <rPr>
        <sz val="11"/>
        <rFont val="Arial"/>
        <family val="2"/>
      </rPr>
      <t>einem festen Rententeil von vier Fünfteln des Mindestbetrages der Rente und</t>
    </r>
  </si>
  <si>
    <r>
      <t>b)</t>
    </r>
    <r>
      <rPr>
        <sz val="7"/>
        <rFont val="Times New Roman"/>
        <family val="1"/>
      </rPr>
      <t xml:space="preserve">     </t>
    </r>
    <r>
      <rPr>
        <sz val="11"/>
        <rFont val="Arial"/>
        <family val="2"/>
      </rPr>
      <t>einem veränderlichen Rententeil von einem Sechzigstel des massgebenden durchschnittlichen Jahreseinkommens.</t>
    </r>
  </si>
  <si>
    <t>Die einfache Altersrente beträgt mindestens 525 Franken.</t>
  </si>
  <si>
    <t>Der Höchstbetrag der einfachen Altersrente entspricht dem doppelten Mindestbetrag.</t>
  </si>
  <si>
    <t>Der Mindestbetrag wird gewährt, wenn das massgebende durchschnittliche Jahreseinkommen höchstens zwölfmal grösser ist, und der Höchstbetrag, wenn das massgebende durchschnittliche Jahreseinkommen wenigstens zweiundsiebzigmal grösser ist als er Mindestbetrag.</t>
  </si>
  <si>
    <t>1980-81</t>
  </si>
  <si>
    <t>Die einfache Altersrente beträgt mindestens 550 Franken.</t>
  </si>
  <si>
    <t>1982-83</t>
  </si>
  <si>
    <t>Die einfache Altersrente beträgt mindestens 620 Franken.</t>
  </si>
  <si>
    <t>1984-85</t>
  </si>
  <si>
    <t>Die einfache Altersrente beträgt mindestens 690 Franken.</t>
  </si>
  <si>
    <t>1986-87</t>
  </si>
  <si>
    <t>Die einfache Altersrente beträgt mindestens 720 Franken.</t>
  </si>
  <si>
    <t>1988-89</t>
  </si>
  <si>
    <t>Die einfache Altersrente beträgt mindestens 750 Franken.</t>
  </si>
  <si>
    <t>1990-91</t>
  </si>
  <si>
    <t>Die einfache Altersrente beträgt mindestens 800 Franken.</t>
  </si>
  <si>
    <t>Die einfache Altersrente beträgt mindestens 900 Franken.</t>
  </si>
  <si>
    <t xml:space="preserve"> </t>
  </si>
  <si>
    <t>1993/94</t>
  </si>
  <si>
    <t>1993 wird die neue geknickte Rentenformel eingeführt (vgl. unten)</t>
  </si>
  <si>
    <t>1995/96</t>
  </si>
  <si>
    <t>1997/98</t>
  </si>
  <si>
    <t>1999/00</t>
  </si>
  <si>
    <t>2001/02</t>
  </si>
  <si>
    <t>2003/04</t>
  </si>
  <si>
    <t>2005/06</t>
  </si>
  <si>
    <t>Wenn(Prüfung;Dann_Wert;Sonst_Wert)</t>
  </si>
  <si>
    <r>
      <t>GANZZAHL</t>
    </r>
    <r>
      <rPr>
        <sz val="10"/>
        <rFont val="Arial"/>
        <family val="2"/>
      </rPr>
      <t>(MIN(</t>
    </r>
    <r>
      <rPr>
        <sz val="10"/>
        <color indexed="61"/>
        <rFont val="Arial"/>
        <family val="2"/>
      </rPr>
      <t>WENN(B207&lt;=36*$D$207</t>
    </r>
    <r>
      <rPr>
        <sz val="10"/>
        <rFont val="Arial"/>
        <family val="2"/>
      </rPr>
      <t>;</t>
    </r>
    <r>
      <rPr>
        <sz val="10"/>
        <color indexed="12"/>
        <rFont val="Arial"/>
        <family val="2"/>
      </rPr>
      <t>MAX(</t>
    </r>
    <r>
      <rPr>
        <sz val="10"/>
        <rFont val="Arial"/>
        <family val="2"/>
      </rPr>
      <t>$D$207;</t>
    </r>
    <r>
      <rPr>
        <sz val="10"/>
        <color indexed="40"/>
        <rFont val="Arial"/>
        <family val="2"/>
      </rPr>
      <t>0.74*$D$207+B207*13/600</t>
    </r>
    <r>
      <rPr>
        <sz val="10"/>
        <rFont val="Arial"/>
        <family val="2"/>
      </rPr>
      <t>);</t>
    </r>
    <r>
      <rPr>
        <sz val="10"/>
        <color indexed="53"/>
        <rFont val="Arial"/>
        <family val="2"/>
      </rPr>
      <t>1.04*$D$207+B207*8/600);2*$D$207</t>
    </r>
    <r>
      <rPr>
        <sz val="10"/>
        <rFont val="Arial"/>
        <family val="2"/>
      </rPr>
      <t>)</t>
    </r>
    <r>
      <rPr>
        <sz val="10"/>
        <color indexed="14"/>
        <rFont val="Arial"/>
        <family val="2"/>
      </rPr>
      <t>+0.5)</t>
    </r>
    <r>
      <rPr>
        <sz val="10"/>
        <color indexed="11"/>
        <rFont val="Arial"/>
        <family val="2"/>
      </rPr>
      <t>*12</t>
    </r>
  </si>
  <si>
    <t>2007/08</t>
  </si>
  <si>
    <t>Liegt E unterhalb des Knicks bei der geknickten Rentenformel, dann</t>
  </si>
  <si>
    <t>nimmt man den grösseren Wert der beiden nachfolgenden Möglichkeiten</t>
  </si>
  <si>
    <t>Rentenformel für Einkommen zwischen E=13260 und E=39780 Franken</t>
  </si>
  <si>
    <t>ansonsten nimmt man</t>
  </si>
  <si>
    <t>Rentenformel für Einkommen zwischen E=39'780 und E=79560 Franken</t>
  </si>
  <si>
    <t>Resultat wird auf die nächste ganze Zahl auf- oder abgerundet.</t>
  </si>
  <si>
    <t>Ganzzahl: rundet eine Zahl auf die nächstkleinere ganze Zahl ab</t>
  </si>
  <si>
    <t>2009/10</t>
  </si>
  <si>
    <t>Von Monatsergebnis wird auf Jahresergebnis umgerechnet.</t>
  </si>
  <si>
    <t>2011/12</t>
  </si>
  <si>
    <t>2013/14</t>
  </si>
  <si>
    <t>2015/16/17/18</t>
  </si>
  <si>
    <t>2015-18</t>
  </si>
  <si>
    <t>14'220 bis 28'440</t>
  </si>
  <si>
    <t>14'220 à 28'440</t>
  </si>
  <si>
    <t>2019/2020</t>
  </si>
  <si>
    <t>2019-20</t>
  </si>
  <si>
    <t>14'340 bis 28'680</t>
  </si>
  <si>
    <t>14'340 à 28'680</t>
  </si>
  <si>
    <t>2021/2022</t>
  </si>
  <si>
    <t>2021-2022</t>
  </si>
  <si>
    <t>14’700 bis 29’400</t>
  </si>
  <si>
    <t>14'700 à 29'400</t>
  </si>
  <si>
    <t>1961*</t>
  </si>
  <si>
    <t>1964*</t>
  </si>
  <si>
    <t>1967*</t>
  </si>
  <si>
    <t>1969*</t>
  </si>
  <si>
    <t>1971*</t>
  </si>
  <si>
    <t>1973*</t>
  </si>
  <si>
    <t>1975*</t>
  </si>
  <si>
    <t>1977*</t>
  </si>
  <si>
    <t>1980*</t>
  </si>
  <si>
    <t>1982*</t>
  </si>
  <si>
    <t>1984*</t>
  </si>
  <si>
    <t>1986*</t>
  </si>
  <si>
    <t>1988*</t>
  </si>
  <si>
    <t>1990*</t>
  </si>
  <si>
    <t>1992*</t>
  </si>
  <si>
    <t>1993*</t>
  </si>
  <si>
    <t>1995*</t>
  </si>
  <si>
    <t>1997*</t>
  </si>
  <si>
    <t>1999*</t>
  </si>
  <si>
    <t>2001*</t>
  </si>
  <si>
    <t>2003*</t>
  </si>
  <si>
    <t>2005*</t>
  </si>
  <si>
    <t>2007*</t>
  </si>
  <si>
    <t>2009*</t>
  </si>
  <si>
    <t>2011*</t>
  </si>
  <si>
    <t>2013*</t>
  </si>
  <si>
    <t>2015*</t>
  </si>
  <si>
    <t>2019*</t>
  </si>
  <si>
    <t>2021*</t>
  </si>
  <si>
    <t>2023*</t>
  </si>
  <si>
    <t>Minimum</t>
  </si>
  <si>
    <t>Maximum</t>
  </si>
  <si>
    <t>2023/2024</t>
  </si>
  <si>
    <t>2023-2024</t>
  </si>
  <si>
    <t>Höchstansatz für den Nachtdienst, in Franken pro Nacht</t>
  </si>
  <si>
    <t>Montant normal</t>
  </si>
  <si>
    <t>Montant pour les personnes disposant de qualifications particulières</t>
  </si>
  <si>
    <t>Plafond pour le service en francs de nuit</t>
  </si>
  <si>
    <t>Maximum Taggeld (Grundentschädigung inkl. Kindergeld)</t>
  </si>
  <si>
    <t>IV 5.1 
Entwicklung der Taggelder und Renten</t>
  </si>
  <si>
    <t>AI 5.1
Evolution des indemnités journalières et des rentes</t>
  </si>
  <si>
    <t>1.7.1999</t>
  </si>
  <si>
    <t>IV
Entwicklung der Rentenformel</t>
  </si>
  <si>
    <t>IV
Evolution de la formule des rentes</t>
  </si>
  <si>
    <t>Taggeld in Franken pro Tag</t>
  </si>
  <si>
    <t>Invalidenrente in Franken pro Monat</t>
  </si>
  <si>
    <t>Maximum, Grundentschädigung</t>
  </si>
  <si>
    <t>Kindergeld</t>
  </si>
  <si>
    <t>Erstes Lehrjahr</t>
  </si>
  <si>
    <t>Ab dem zweiten Lehrjahr</t>
  </si>
  <si>
    <t>Rente d’invalidité en francs par mois</t>
  </si>
  <si>
    <t>Assistenzbeitrag in Franken pro Stunde</t>
  </si>
  <si>
    <t xml:space="preserve">Contribution d’assistance en francs par heure </t>
  </si>
  <si>
    <t>Normalansatz</t>
  </si>
  <si>
    <t>Ansatz für Personen mit besonderen Qualifikationen</t>
  </si>
  <si>
    <t>Maximum, indemnité de base</t>
  </si>
  <si>
    <t>Prestation pour enfant</t>
  </si>
  <si>
    <t>Maximum d’une indemnité journalière (indemnité de base y c. prestation pour enfant)</t>
  </si>
  <si>
    <t>Première année de formation</t>
  </si>
  <si>
    <t>Dès la deuxième année de formation</t>
  </si>
  <si>
    <t>Indemnités journalières en francs par jour</t>
  </si>
  <si>
    <t>2025*</t>
  </si>
  <si>
    <r>
      <t>Taggeld während der erstmaligen beruflichen Ausbildung zur Vorbereitung auf eine Hilfstätigkeit oder einer Tätigkeit in einer geschützten Werkstätte</t>
    </r>
    <r>
      <rPr>
        <b/>
        <vertAlign val="superscript"/>
        <sz val="10"/>
        <rFont val="Arial"/>
        <family val="2"/>
      </rPr>
      <t>1</t>
    </r>
    <r>
      <rPr>
        <b/>
        <sz val="10"/>
        <rFont val="Arial"/>
        <family val="2"/>
      </rPr>
      <t xml:space="preserve"> </t>
    </r>
  </si>
  <si>
    <r>
      <t>Montant de l’indemnité journalière pendant 
la formation professionnelle initiale préparant à un travail auxiliaire ou à une activité en atelier</t>
    </r>
    <r>
      <rPr>
        <b/>
        <vertAlign val="superscript"/>
        <sz val="10"/>
        <rFont val="Arial"/>
        <family val="2"/>
      </rPr>
      <t>1</t>
    </r>
  </si>
  <si>
    <t>15’120 bis 30’240</t>
  </si>
  <si>
    <t>15'120 à 30'240</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</si>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</sst>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CHF&quot;\ * #,##0.00_ ;_ &quot;CHF&quot;\ * \-#,##0.00_ ;_ &quot;CHF&quot;\ * &quot;-&quot;??_ ;_ @_ "/>
    <numFmt numFmtId="43" formatCode="_ * #,##0.00_ ;_ * \-#,##0.00_ ;_ * &quot;-&quot;??_ ;_ @_ "/>
    <numFmt numFmtId="164" formatCode="#\ ##0"/>
    <numFmt numFmtId="165" formatCode="#,##0.000"/>
    <numFmt numFmtId="166" formatCode="_ * #,##0.000_ ;_ * \-#,##0.000_ ;_ * &quot;-&quot;??_ ;_ @_ "/>
    <numFmt numFmtId="167" formatCode="0.0000"/>
  </numFmts>
  <fonts count="28">
    <font>
      <sz val="10"/>
      <name val="Arial"/>
    </font>
    <font>
      <sz val="11"/>
      <color theme="1"/>
      <name val="Arial"/>
      <family val="2"/>
    </font>
    <font>
      <sz val="10"/>
      <name val="Arial"/>
      <family val="2"/>
    </font>
    <font>
      <b/>
      <sz val="14"/>
      <name val="Arial"/>
      <family val="2"/>
    </font>
    <font>
      <sz val="9"/>
      <name val="Helv"/>
    </font>
    <font>
      <sz val="10"/>
      <name val="Geneva"/>
    </font>
    <font>
      <vertAlign val="superscript"/>
      <sz val="10"/>
      <name val="Arial"/>
      <family val="2"/>
    </font>
    <font>
      <b/>
      <sz val="10"/>
      <name val="Arial"/>
      <family val="2"/>
    </font>
    <font>
      <sz val="10"/>
      <color theme="0" tint="-0.249977111117893"/>
      <name val="Arial"/>
      <family val="2"/>
    </font>
    <font>
      <sz val="11"/>
      <name val="Arial"/>
      <family val="2"/>
    </font>
    <font>
      <sz val="7"/>
      <name val="Times New Roman"/>
      <family val="1"/>
    </font>
    <font>
      <sz val="10"/>
      <color indexed="14"/>
      <name val="Arial"/>
      <family val="2"/>
    </font>
    <font>
      <sz val="10"/>
      <color indexed="61"/>
      <name val="Arial"/>
      <family val="2"/>
    </font>
    <font>
      <sz val="10"/>
      <color indexed="12"/>
      <name val="Arial"/>
      <family val="2"/>
    </font>
    <font>
      <sz val="10"/>
      <color indexed="40"/>
      <name val="Arial"/>
      <family val="2"/>
    </font>
    <font>
      <sz val="10"/>
      <color indexed="53"/>
      <name val="Arial"/>
      <family val="2"/>
    </font>
    <font>
      <sz val="10"/>
      <color indexed="11"/>
      <name val="Arial"/>
      <family val="2"/>
    </font>
    <font>
      <sz val="9"/>
      <name val="Arial"/>
      <family val="2"/>
    </font>
    <font>
      <sz val="12"/>
      <name val="55 Helvetica Roman"/>
    </font>
    <font>
      <sz val="12"/>
      <name val="Arial"/>
      <family val="2"/>
    </font>
    <font>
      <sz val="10"/>
      <name val="55 Helvetica Roman"/>
    </font>
    <font>
      <b/>
      <vertAlign val="superscript"/>
      <sz val="10"/>
      <name val="Arial"/>
      <family val="2"/>
    </font>
    <font>
      <sz val="18"/>
      <name val="55 Helvetica Roman"/>
    </font>
    <font>
      <b/>
      <sz val="18"/>
      <name val="Helv"/>
    </font>
    <font>
      <sz val="10"/>
      <name val="Helv"/>
    </font>
    <font>
      <b/>
      <sz val="10"/>
      <name val="55 Helvetica Roman"/>
    </font>
    <font>
      <b/>
      <i/>
      <sz val="10"/>
      <name val="55 Helvetica Roman"/>
    </font>
    <font>
      <b/>
      <sz val="12"/>
      <name val="55 Helvetica Roman"/>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s>
  <cellStyleXfs count="14">
    <xf numFmtId="0" fontId="0" fillId="0" borderId="0"/>
    <xf numFmtId="0" fontId="4" fillId="0" borderId="0"/>
    <xf numFmtId="0" fontId="5" fillId="0" borderId="0"/>
    <xf numFmtId="0" fontId="2" fillId="0" borderId="0"/>
    <xf numFmtId="0" fontId="4" fillId="0" borderId="0"/>
    <xf numFmtId="9" fontId="5" fillId="0" borderId="0" applyFont="0" applyFill="0" applyBorder="0" applyAlignment="0" applyProtection="0"/>
    <xf numFmtId="4" fontId="5" fillId="0" borderId="0" applyFont="0" applyFill="0" applyBorder="0" applyAlignment="0" applyProtection="0"/>
    <xf numFmtId="43" fontId="2" fillId="0" borderId="0" applyFont="0" applyFill="0" applyBorder="0" applyAlignment="0" applyProtection="0"/>
    <xf numFmtId="0" fontId="18" fillId="0" borderId="0"/>
    <xf numFmtId="0" fontId="5" fillId="0" borderId="0"/>
    <xf numFmtId="0" fontId="1" fillId="0" borderId="0"/>
    <xf numFmtId="0" fontId="5" fillId="0" borderId="0"/>
    <xf numFmtId="0" fontId="4" fillId="0" borderId="0"/>
    <xf numFmtId="0" fontId="2" fillId="0" borderId="0"/>
  </cellStyleXfs>
  <cellXfs count="85">
    <xf numFmtId="0" fontId="0" fillId="0" borderId="0" xfId="0"/>
    <xf numFmtId="0" fontId="2" fillId="0" borderId="0" xfId="1" applyFont="1"/>
    <xf numFmtId="0" fontId="2" fillId="0" borderId="0" xfId="2" applyFont="1" applyAlignment="1">
      <alignment horizontal="left"/>
    </xf>
    <xf numFmtId="0" fontId="2" fillId="0" borderId="0" xfId="0" applyFont="1"/>
    <xf numFmtId="0" fontId="2" fillId="0" borderId="0" xfId="0" applyFont="1" applyAlignment="1">
      <alignment horizontal="left"/>
    </xf>
    <xf numFmtId="0" fontId="2" fillId="0" borderId="0" xfId="0" applyFont="1" applyAlignment="1">
      <alignment horizontal="center"/>
    </xf>
    <xf numFmtId="0" fontId="8" fillId="0" borderId="0" xfId="0" applyFont="1"/>
    <xf numFmtId="0" fontId="2" fillId="0" borderId="0" xfId="1" applyFont="1" applyAlignment="1">
      <alignment wrapText="1"/>
    </xf>
    <xf numFmtId="0" fontId="2" fillId="0" borderId="0" xfId="0" applyFont="1" applyAlignment="1">
      <alignment wrapText="1"/>
    </xf>
    <xf numFmtId="49" fontId="2" fillId="0" borderId="0" xfId="2" applyNumberFormat="1" applyFont="1" applyAlignment="1">
      <alignment horizontal="left" wrapText="1"/>
    </xf>
    <xf numFmtId="0" fontId="2" fillId="0" borderId="0" xfId="0" applyFont="1" applyAlignment="1">
      <alignment horizontal="right" wrapText="1"/>
    </xf>
    <xf numFmtId="0" fontId="2" fillId="0" borderId="0" xfId="2" applyFont="1" applyAlignment="1">
      <alignment wrapText="1"/>
    </xf>
    <xf numFmtId="0" fontId="7" fillId="0" borderId="0" xfId="0" applyFont="1" applyAlignment="1">
      <alignment vertical="top" wrapText="1"/>
    </xf>
    <xf numFmtId="0" fontId="2" fillId="0" borderId="0" xfId="3" applyAlignment="1">
      <alignment horizontal="right"/>
    </xf>
    <xf numFmtId="164" fontId="2" fillId="0" borderId="0" xfId="3" applyNumberFormat="1" applyAlignment="1">
      <alignment horizontal="right"/>
    </xf>
    <xf numFmtId="3" fontId="2" fillId="0" borderId="0" xfId="3" applyNumberFormat="1"/>
    <xf numFmtId="0" fontId="2" fillId="0" borderId="0" xfId="3"/>
    <xf numFmtId="164" fontId="2" fillId="0" borderId="0" xfId="3" applyNumberFormat="1"/>
    <xf numFmtId="1" fontId="9" fillId="0" borderId="0" xfId="4" applyNumberFormat="1" applyFont="1" applyAlignment="1">
      <alignment vertical="center"/>
    </xf>
    <xf numFmtId="0" fontId="9" fillId="0" borderId="0" xfId="4" applyFont="1" applyAlignment="1">
      <alignment vertical="center"/>
    </xf>
    <xf numFmtId="9" fontId="2" fillId="0" borderId="0" xfId="5" applyFont="1"/>
    <xf numFmtId="9" fontId="2" fillId="0" borderId="0" xfId="3" applyNumberFormat="1"/>
    <xf numFmtId="0" fontId="4" fillId="0" borderId="0" xfId="4"/>
    <xf numFmtId="4" fontId="2" fillId="0" borderId="0" xfId="6" applyFont="1"/>
    <xf numFmtId="165" fontId="2" fillId="0" borderId="0" xfId="6" applyNumberFormat="1" applyFont="1"/>
    <xf numFmtId="0" fontId="9" fillId="0" borderId="0" xfId="4" applyFont="1" applyAlignment="1">
      <alignment horizontal="left" vertical="center" indent="6"/>
    </xf>
    <xf numFmtId="166" fontId="0" fillId="0" borderId="0" xfId="7" applyNumberFormat="1" applyFont="1"/>
    <xf numFmtId="0" fontId="11" fillId="0" borderId="0" xfId="3" applyFont="1"/>
    <xf numFmtId="0" fontId="12" fillId="0" borderId="0" xfId="3" applyFont="1"/>
    <xf numFmtId="0" fontId="13" fillId="0" borderId="0" xfId="3" applyFont="1"/>
    <xf numFmtId="0" fontId="14" fillId="0" borderId="0" xfId="3" applyFont="1"/>
    <xf numFmtId="0" fontId="15" fillId="0" borderId="0" xfId="3" applyFont="1"/>
    <xf numFmtId="0" fontId="16" fillId="0" borderId="0" xfId="3" applyFont="1"/>
    <xf numFmtId="167" fontId="2" fillId="0" borderId="0" xfId="0" applyNumberFormat="1" applyFont="1"/>
    <xf numFmtId="0" fontId="17" fillId="0" borderId="0" xfId="0" applyFont="1"/>
    <xf numFmtId="49" fontId="3" fillId="0" borderId="0" xfId="1" applyNumberFormat="1" applyFont="1" applyAlignment="1">
      <alignment horizontal="left" vertical="top" wrapText="1"/>
    </xf>
    <xf numFmtId="0" fontId="2" fillId="0" borderId="0" xfId="3" applyAlignment="1">
      <alignment horizontal="left"/>
    </xf>
    <xf numFmtId="43" fontId="20" fillId="0" borderId="0" xfId="7" applyFont="1" applyFill="1" applyBorder="1" applyAlignment="1">
      <alignment horizontal="right" wrapText="1"/>
    </xf>
    <xf numFmtId="49" fontId="3" fillId="0" borderId="0" xfId="9" applyNumberFormat="1" applyFont="1" applyAlignment="1">
      <alignment horizontal="left" vertical="top" wrapText="1"/>
    </xf>
    <xf numFmtId="49" fontId="2" fillId="0" borderId="1" xfId="9" applyNumberFormat="1" applyFont="1" applyBorder="1" applyAlignment="1">
      <alignment wrapText="1"/>
    </xf>
    <xf numFmtId="0" fontId="2" fillId="0" borderId="1" xfId="9" applyFont="1" applyBorder="1" applyAlignment="1">
      <alignment wrapText="1"/>
    </xf>
    <xf numFmtId="49" fontId="7" fillId="0" borderId="1" xfId="8" applyNumberFormat="1" applyFont="1" applyBorder="1" applyAlignment="1">
      <alignment horizontal="center" vertical="center"/>
    </xf>
    <xf numFmtId="49" fontId="7" fillId="0" borderId="1" xfId="0" applyNumberFormat="1" applyFont="1" applyBorder="1" applyAlignment="1">
      <alignment horizontal="center" vertical="center"/>
    </xf>
    <xf numFmtId="49" fontId="7" fillId="0" borderId="1" xfId="8" applyNumberFormat="1" applyFont="1" applyBorder="1" applyAlignment="1">
      <alignment horizontal="center"/>
    </xf>
    <xf numFmtId="0" fontId="7" fillId="0" borderId="0" xfId="8" applyFont="1" applyAlignment="1">
      <alignment horizontal="left" vertical="center"/>
    </xf>
    <xf numFmtId="49" fontId="7" fillId="0" borderId="8" xfId="9" applyNumberFormat="1" applyFont="1" applyBorder="1" applyAlignment="1">
      <alignment wrapText="1"/>
    </xf>
    <xf numFmtId="3" fontId="7" fillId="0" borderId="10" xfId="0" applyNumberFormat="1" applyFont="1" applyBorder="1" applyAlignment="1">
      <alignment horizontal="right"/>
    </xf>
    <xf numFmtId="3" fontId="7" fillId="0" borderId="4" xfId="0" applyNumberFormat="1" applyFont="1" applyBorder="1" applyAlignment="1">
      <alignment horizontal="right"/>
    </xf>
    <xf numFmtId="3" fontId="7" fillId="0" borderId="5" xfId="0" applyNumberFormat="1" applyFont="1" applyBorder="1" applyAlignment="1">
      <alignment horizontal="right"/>
    </xf>
    <xf numFmtId="0" fontId="7" fillId="0" borderId="0" xfId="0" applyFont="1"/>
    <xf numFmtId="49" fontId="2" fillId="0" borderId="2" xfId="9" applyNumberFormat="1" applyFont="1" applyBorder="1" applyAlignment="1">
      <alignment wrapText="1"/>
    </xf>
    <xf numFmtId="3" fontId="2" fillId="0" borderId="11" xfId="0" applyNumberFormat="1" applyFont="1" applyBorder="1" applyAlignment="1">
      <alignment horizontal="right"/>
    </xf>
    <xf numFmtId="3" fontId="2" fillId="0" borderId="0" xfId="0" applyNumberFormat="1" applyFont="1" applyAlignment="1">
      <alignment horizontal="right"/>
    </xf>
    <xf numFmtId="3" fontId="2" fillId="0" borderId="6" xfId="0" applyNumberFormat="1" applyFont="1" applyBorder="1" applyAlignment="1">
      <alignment horizontal="right"/>
    </xf>
    <xf numFmtId="49" fontId="7" fillId="0" borderId="2" xfId="9" applyNumberFormat="1" applyFont="1" applyBorder="1" applyAlignment="1">
      <alignment wrapText="1"/>
    </xf>
    <xf numFmtId="3" fontId="7" fillId="0" borderId="11" xfId="0" applyNumberFormat="1" applyFont="1" applyBorder="1" applyAlignment="1">
      <alignment horizontal="right"/>
    </xf>
    <xf numFmtId="3" fontId="7" fillId="0" borderId="0" xfId="0" applyNumberFormat="1" applyFont="1" applyAlignment="1">
      <alignment horizontal="right"/>
    </xf>
    <xf numFmtId="3" fontId="7" fillId="0" borderId="6" xfId="0" applyNumberFormat="1" applyFont="1" applyBorder="1" applyAlignment="1">
      <alignment horizontal="right"/>
    </xf>
    <xf numFmtId="0" fontId="2" fillId="0" borderId="2" xfId="0" applyFont="1" applyBorder="1" applyAlignment="1">
      <alignment vertical="top" wrapText="1"/>
    </xf>
    <xf numFmtId="4" fontId="2" fillId="0" borderId="0" xfId="0" applyNumberFormat="1" applyFont="1" applyAlignment="1">
      <alignment horizontal="right"/>
    </xf>
    <xf numFmtId="4" fontId="2" fillId="0" borderId="6" xfId="0" applyNumberFormat="1" applyFont="1" applyBorder="1" applyAlignment="1">
      <alignment horizontal="right"/>
    </xf>
    <xf numFmtId="0" fontId="2" fillId="0" borderId="3" xfId="0" applyFont="1" applyBorder="1" applyAlignment="1">
      <alignment vertical="top" wrapText="1"/>
    </xf>
    <xf numFmtId="0" fontId="7" fillId="0" borderId="11" xfId="0" applyFont="1" applyBorder="1"/>
    <xf numFmtId="49" fontId="2" fillId="0" borderId="3" xfId="9" applyNumberFormat="1" applyFont="1" applyBorder="1" applyAlignment="1">
      <alignment wrapText="1"/>
    </xf>
    <xf numFmtId="3" fontId="2" fillId="0" borderId="12" xfId="0" applyNumberFormat="1" applyFont="1" applyBorder="1" applyAlignment="1">
      <alignment horizontal="right"/>
    </xf>
    <xf numFmtId="3" fontId="2" fillId="0" borderId="7" xfId="0" applyNumberFormat="1" applyFont="1" applyBorder="1" applyAlignment="1">
      <alignment horizontal="right"/>
    </xf>
    <xf numFmtId="3" fontId="2" fillId="0" borderId="9" xfId="0" applyNumberFormat="1" applyFont="1" applyBorder="1" applyAlignment="1">
      <alignment horizontal="right"/>
    </xf>
    <xf numFmtId="44" fontId="2" fillId="0" borderId="0" xfId="0" applyNumberFormat="1" applyFont="1"/>
    <xf numFmtId="0" fontId="9" fillId="0" borderId="0" xfId="10" applyFont="1" applyAlignment="1">
      <alignment wrapText="1"/>
    </xf>
    <xf numFmtId="0" fontId="3" fillId="0" borderId="0" xfId="9" applyFont="1" applyAlignment="1">
      <alignment horizontal="left" wrapText="1"/>
    </xf>
    <xf numFmtId="0" fontId="19" fillId="0" borderId="0" xfId="8" applyFont="1" applyAlignment="1">
      <alignment wrapText="1"/>
    </xf>
    <xf numFmtId="0" fontId="2" fillId="0" borderId="0" xfId="9" applyFont="1" applyAlignment="1">
      <alignment wrapText="1"/>
    </xf>
    <xf numFmtId="0" fontId="2" fillId="0" borderId="0" xfId="9" applyFont="1" applyAlignment="1">
      <alignment horizontal="left" wrapText="1"/>
    </xf>
    <xf numFmtId="0" fontId="2" fillId="0" borderId="0" xfId="9" applyFont="1" applyAlignment="1">
      <alignment vertical="top" wrapText="1"/>
    </xf>
    <xf numFmtId="164" fontId="7" fillId="0" borderId="0" xfId="11" applyNumberFormat="1" applyFont="1" applyAlignment="1">
      <alignment horizontal="left" wrapText="1"/>
    </xf>
    <xf numFmtId="0" fontId="22" fillId="0" borderId="0" xfId="9" applyFont="1" applyAlignment="1">
      <alignment vertical="center" wrapText="1"/>
    </xf>
    <xf numFmtId="0" fontId="23" fillId="0" borderId="0" xfId="9" applyFont="1" applyAlignment="1">
      <alignment vertical="center" wrapText="1"/>
    </xf>
    <xf numFmtId="0" fontId="20" fillId="0" borderId="0" xfId="9" applyFont="1" applyAlignment="1">
      <alignment horizontal="left" wrapText="1"/>
    </xf>
    <xf numFmtId="0" fontId="24" fillId="0" borderId="0" xfId="9" applyFont="1" applyAlignment="1">
      <alignment horizontal="left" wrapText="1"/>
    </xf>
    <xf numFmtId="0" fontId="25" fillId="0" borderId="0" xfId="9" applyFont="1" applyAlignment="1">
      <alignment horizontal="left" wrapText="1"/>
    </xf>
    <xf numFmtId="0" fontId="26" fillId="0" borderId="0" xfId="9" applyFont="1" applyAlignment="1">
      <alignment horizontal="right" vertical="center" wrapText="1"/>
    </xf>
    <xf numFmtId="0" fontId="27" fillId="0" borderId="0" xfId="9" applyFont="1" applyAlignment="1">
      <alignment horizontal="right" vertical="center" wrapText="1"/>
    </xf>
    <xf numFmtId="0" fontId="20" fillId="0" borderId="0" xfId="9" applyFont="1" applyAlignment="1">
      <alignment wrapText="1"/>
    </xf>
    <xf numFmtId="0" fontId="7" fillId="0" borderId="0" xfId="13" applyFont="1" applyAlignment="1">
      <alignment wrapText="1"/>
    </xf>
    <xf numFmtId="0" fontId="2" fillId="0" borderId="0" xfId="13" applyAlignment="1">
      <alignment wrapText="1"/>
    </xf>
  </cellXfs>
  <cellStyles count="14">
    <cellStyle name="Komma 2" xfId="6" xr:uid="{00000000-0005-0000-0000-000000000000}"/>
    <cellStyle name="Komma 2 2" xfId="7" xr:uid="{00000000-0005-0000-0000-000001000000}"/>
    <cellStyle name="Prozent 2" xfId="5" xr:uid="{00000000-0005-0000-0000-000002000000}"/>
    <cellStyle name="Standard" xfId="0" builtinId="0"/>
    <cellStyle name="Standard 2" xfId="3" xr:uid="{00000000-0005-0000-0000-000004000000}"/>
    <cellStyle name="Standard 2 2" xfId="12" xr:uid="{8E77F6D7-AC0F-415D-806D-55FDB714BF4E}"/>
    <cellStyle name="Standard 2 3" xfId="13" xr:uid="{6A9401ED-2644-4407-B843-5D0E47B73D26}"/>
    <cellStyle name="Standard 3" xfId="4" xr:uid="{00000000-0005-0000-0000-000005000000}"/>
    <cellStyle name="Standard 4 2" xfId="10" xr:uid="{480E26D1-860B-4839-9536-F15D425D2021}"/>
    <cellStyle name="Standard_AHV 1_1 &amp; 1_2" xfId="8" xr:uid="{F0B04146-5209-4C26-9872-933A9FFA72B9}"/>
    <cellStyle name="Standard_AHV 3_2" xfId="1" xr:uid="{00000000-0005-0000-0000-000006000000}"/>
    <cellStyle name="Standard_AHV 4_1" xfId="2" xr:uid="{00000000-0005-0000-0000-000007000000}"/>
    <cellStyle name="Standard_T 01.1 97Daten" xfId="9" xr:uid="{3CB8105B-93B2-4E83-BB95-8CABEE3D7006}"/>
    <cellStyle name="Standard_T 01.6 97Daten" xfId="11" xr:uid="{CE4CC253-3C95-4B89-9F92-DDF0089DD11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348040172664371E-2"/>
          <c:y val="3.3500835311674165E-2"/>
          <c:w val="0.85607340404763455"/>
          <c:h val="0.94707013103113147"/>
        </c:manualLayout>
      </c:layout>
      <c:scatterChart>
        <c:scatterStyle val="lineMarker"/>
        <c:varyColors val="0"/>
        <c:ser>
          <c:idx val="0"/>
          <c:order val="0"/>
          <c:tx>
            <c:v>1</c:v>
          </c:tx>
          <c:spPr>
            <a:ln w="19050" cap="rnd">
              <a:solidFill>
                <a:schemeClr val="accent1"/>
              </a:solidFill>
              <a:round/>
            </a:ln>
            <a:effectLst/>
          </c:spPr>
          <c:marker>
            <c:symbol val="none"/>
          </c:marker>
          <c:xVal>
            <c:numRef>
              <c:f>Rentenformel!$B$5:$B$11</c:f>
              <c:numCache>
                <c:formatCode>#,##0</c:formatCode>
                <c:ptCount val="7"/>
                <c:pt idx="0">
                  <c:v>0</c:v>
                </c:pt>
                <c:pt idx="1">
                  <c:v>750</c:v>
                </c:pt>
                <c:pt idx="2">
                  <c:v>750</c:v>
                </c:pt>
                <c:pt idx="3">
                  <c:v>3750</c:v>
                </c:pt>
                <c:pt idx="4">
                  <c:v>3750</c:v>
                </c:pt>
                <c:pt idx="5">
                  <c:v>7500</c:v>
                </c:pt>
                <c:pt idx="6">
                  <c:v>100000</c:v>
                </c:pt>
              </c:numCache>
            </c:numRef>
          </c:xVal>
          <c:yVal>
            <c:numRef>
              <c:f>Rentenformel!$C$5:$C$11</c:f>
              <c:numCache>
                <c:formatCode>#,##0</c:formatCode>
                <c:ptCount val="7"/>
                <c:pt idx="0">
                  <c:v>480</c:v>
                </c:pt>
                <c:pt idx="1">
                  <c:v>480</c:v>
                </c:pt>
                <c:pt idx="2">
                  <c:v>480</c:v>
                </c:pt>
                <c:pt idx="3">
                  <c:v>1200</c:v>
                </c:pt>
                <c:pt idx="4">
                  <c:v>1200</c:v>
                </c:pt>
                <c:pt idx="5">
                  <c:v>1500</c:v>
                </c:pt>
                <c:pt idx="6">
                  <c:v>1500</c:v>
                </c:pt>
              </c:numCache>
            </c:numRef>
          </c:yVal>
          <c:smooth val="0"/>
          <c:extLst>
            <c:ext xmlns:c16="http://schemas.microsoft.com/office/drawing/2014/chart" uri="{C3380CC4-5D6E-409C-BE32-E72D297353CC}">
              <c16:uniqueId val="{00000000-3C29-4E3D-8BC8-B4459FE27C17}"/>
            </c:ext>
          </c:extLst>
        </c:ser>
        <c:ser>
          <c:idx val="1"/>
          <c:order val="1"/>
          <c:tx>
            <c:v>2</c:v>
          </c:tx>
          <c:spPr>
            <a:ln w="19050" cap="rnd">
              <a:solidFill>
                <a:schemeClr val="accent2"/>
              </a:solidFill>
              <a:round/>
            </a:ln>
            <a:effectLst/>
          </c:spPr>
          <c:marker>
            <c:symbol val="none"/>
          </c:marker>
          <c:xVal>
            <c:numRef>
              <c:f>Rentenformel!$B$14:$B$22</c:f>
              <c:numCache>
                <c:formatCode>#,##0</c:formatCode>
                <c:ptCount val="9"/>
                <c:pt idx="0">
                  <c:v>0</c:v>
                </c:pt>
                <c:pt idx="1">
                  <c:v>1750</c:v>
                </c:pt>
                <c:pt idx="2">
                  <c:v>1750</c:v>
                </c:pt>
                <c:pt idx="3">
                  <c:v>3750</c:v>
                </c:pt>
                <c:pt idx="4">
                  <c:v>3750</c:v>
                </c:pt>
                <c:pt idx="5">
                  <c:v>7500</c:v>
                </c:pt>
                <c:pt idx="6">
                  <c:v>7500</c:v>
                </c:pt>
                <c:pt idx="7">
                  <c:v>12500</c:v>
                </c:pt>
                <c:pt idx="8">
                  <c:v>100000</c:v>
                </c:pt>
              </c:numCache>
            </c:numRef>
          </c:xVal>
          <c:yVal>
            <c:numRef>
              <c:f>Rentenformel!$C$14:$C$22</c:f>
              <c:numCache>
                <c:formatCode>#,##0</c:formatCode>
                <c:ptCount val="9"/>
                <c:pt idx="0">
                  <c:v>720</c:v>
                </c:pt>
                <c:pt idx="1">
                  <c:v>720</c:v>
                </c:pt>
                <c:pt idx="2">
                  <c:v>720</c:v>
                </c:pt>
                <c:pt idx="3">
                  <c:v>1200</c:v>
                </c:pt>
                <c:pt idx="4">
                  <c:v>1200</c:v>
                </c:pt>
                <c:pt idx="5">
                  <c:v>1500</c:v>
                </c:pt>
                <c:pt idx="6">
                  <c:v>1500</c:v>
                </c:pt>
                <c:pt idx="7">
                  <c:v>1700</c:v>
                </c:pt>
                <c:pt idx="8">
                  <c:v>1700</c:v>
                </c:pt>
              </c:numCache>
            </c:numRef>
          </c:yVal>
          <c:smooth val="0"/>
          <c:extLst>
            <c:ext xmlns:c16="http://schemas.microsoft.com/office/drawing/2014/chart" uri="{C3380CC4-5D6E-409C-BE32-E72D297353CC}">
              <c16:uniqueId val="{00000001-3C29-4E3D-8BC8-B4459FE27C17}"/>
            </c:ext>
          </c:extLst>
        </c:ser>
        <c:ser>
          <c:idx val="2"/>
          <c:order val="2"/>
          <c:tx>
            <c:v>3</c:v>
          </c:tx>
          <c:spPr>
            <a:ln w="19050" cap="rnd">
              <a:solidFill>
                <a:schemeClr val="accent3"/>
              </a:solidFill>
              <a:round/>
            </a:ln>
            <a:effectLst/>
          </c:spPr>
          <c:marker>
            <c:symbol val="none"/>
          </c:marker>
          <c:xVal>
            <c:numRef>
              <c:f>Rentenformel!$B$25:$B$33</c:f>
              <c:numCache>
                <c:formatCode>#,##0</c:formatCode>
                <c:ptCount val="9"/>
                <c:pt idx="0">
                  <c:v>0</c:v>
                </c:pt>
                <c:pt idx="1">
                  <c:v>2250</c:v>
                </c:pt>
                <c:pt idx="2">
                  <c:v>2250</c:v>
                </c:pt>
                <c:pt idx="3">
                  <c:v>3750</c:v>
                </c:pt>
                <c:pt idx="4">
                  <c:v>3750</c:v>
                </c:pt>
                <c:pt idx="5">
                  <c:v>7500</c:v>
                </c:pt>
                <c:pt idx="6">
                  <c:v>7500</c:v>
                </c:pt>
                <c:pt idx="7">
                  <c:v>15000</c:v>
                </c:pt>
                <c:pt idx="8">
                  <c:v>100000</c:v>
                </c:pt>
              </c:numCache>
            </c:numRef>
          </c:xVal>
          <c:yVal>
            <c:numRef>
              <c:f>Rentenformel!$C$25:$C$33</c:f>
              <c:numCache>
                <c:formatCode>#,##0</c:formatCode>
                <c:ptCount val="9"/>
                <c:pt idx="0">
                  <c:v>900</c:v>
                </c:pt>
                <c:pt idx="1">
                  <c:v>900</c:v>
                </c:pt>
                <c:pt idx="2">
                  <c:v>900</c:v>
                </c:pt>
                <c:pt idx="3">
                  <c:v>1250</c:v>
                </c:pt>
                <c:pt idx="4">
                  <c:v>1250</c:v>
                </c:pt>
                <c:pt idx="5">
                  <c:v>1550</c:v>
                </c:pt>
                <c:pt idx="6">
                  <c:v>1550</c:v>
                </c:pt>
                <c:pt idx="7">
                  <c:v>1850</c:v>
                </c:pt>
                <c:pt idx="8">
                  <c:v>1850</c:v>
                </c:pt>
              </c:numCache>
            </c:numRef>
          </c:yVal>
          <c:smooth val="0"/>
          <c:extLst>
            <c:ext xmlns:c16="http://schemas.microsoft.com/office/drawing/2014/chart" uri="{C3380CC4-5D6E-409C-BE32-E72D297353CC}">
              <c16:uniqueId val="{00000002-3C29-4E3D-8BC8-B4459FE27C17}"/>
            </c:ext>
          </c:extLst>
        </c:ser>
        <c:ser>
          <c:idx val="3"/>
          <c:order val="3"/>
          <c:tx>
            <c:v>4</c:v>
          </c:tx>
          <c:spPr>
            <a:ln w="19050" cap="rnd">
              <a:solidFill>
                <a:schemeClr val="accent4"/>
              </a:solidFill>
              <a:round/>
            </a:ln>
            <a:effectLst/>
          </c:spPr>
          <c:marker>
            <c:symbol val="none"/>
          </c:marker>
          <c:xVal>
            <c:numRef>
              <c:f>Rentenformel!$B$36:$B$46</c:f>
              <c:numCache>
                <c:formatCode>#,##0</c:formatCode>
                <c:ptCount val="11"/>
                <c:pt idx="0">
                  <c:v>0</c:v>
                </c:pt>
                <c:pt idx="1">
                  <c:v>2625</c:v>
                </c:pt>
                <c:pt idx="2">
                  <c:v>2625</c:v>
                </c:pt>
                <c:pt idx="3">
                  <c:v>3750</c:v>
                </c:pt>
                <c:pt idx="4">
                  <c:v>3750</c:v>
                </c:pt>
                <c:pt idx="5">
                  <c:v>7500</c:v>
                </c:pt>
                <c:pt idx="6">
                  <c:v>7500</c:v>
                </c:pt>
                <c:pt idx="7">
                  <c:v>11250</c:v>
                </c:pt>
                <c:pt idx="8">
                  <c:v>11250</c:v>
                </c:pt>
                <c:pt idx="9">
                  <c:v>15000</c:v>
                </c:pt>
                <c:pt idx="10">
                  <c:v>100000</c:v>
                </c:pt>
              </c:numCache>
            </c:numRef>
          </c:xVal>
          <c:yVal>
            <c:numRef>
              <c:f>Rentenformel!$C$36:$C$46</c:f>
              <c:numCache>
                <c:formatCode>#,##0</c:formatCode>
                <c:ptCount val="11"/>
                <c:pt idx="0">
                  <c:v>1080</c:v>
                </c:pt>
                <c:pt idx="1">
                  <c:v>1080</c:v>
                </c:pt>
                <c:pt idx="2">
                  <c:v>1080</c:v>
                </c:pt>
                <c:pt idx="3">
                  <c:v>1350</c:v>
                </c:pt>
                <c:pt idx="4">
                  <c:v>1350</c:v>
                </c:pt>
                <c:pt idx="5">
                  <c:v>1950</c:v>
                </c:pt>
                <c:pt idx="6">
                  <c:v>1950</c:v>
                </c:pt>
                <c:pt idx="7">
                  <c:v>2250</c:v>
                </c:pt>
                <c:pt idx="8">
                  <c:v>2250</c:v>
                </c:pt>
                <c:pt idx="9">
                  <c:v>2400</c:v>
                </c:pt>
                <c:pt idx="10">
                  <c:v>2400</c:v>
                </c:pt>
              </c:numCache>
            </c:numRef>
          </c:yVal>
          <c:smooth val="0"/>
          <c:extLst>
            <c:ext xmlns:c16="http://schemas.microsoft.com/office/drawing/2014/chart" uri="{C3380CC4-5D6E-409C-BE32-E72D297353CC}">
              <c16:uniqueId val="{00000003-3C29-4E3D-8BC8-B4459FE27C17}"/>
            </c:ext>
          </c:extLst>
        </c:ser>
        <c:ser>
          <c:idx val="4"/>
          <c:order val="4"/>
          <c:tx>
            <c:v>5</c:v>
          </c:tx>
          <c:spPr>
            <a:ln w="19050" cap="rnd">
              <a:solidFill>
                <a:schemeClr val="accent5"/>
              </a:solidFill>
              <a:round/>
            </a:ln>
            <a:effectLst/>
          </c:spPr>
          <c:marker>
            <c:symbol val="none"/>
          </c:marker>
          <c:xVal>
            <c:numLit>
              <c:formatCode>General</c:formatCode>
              <c:ptCount val="7"/>
              <c:pt idx="0">
                <c:v>0</c:v>
              </c:pt>
              <c:pt idx="1">
                <c:v>3125</c:v>
              </c:pt>
              <c:pt idx="2">
                <c:v>3125</c:v>
              </c:pt>
              <c:pt idx="3">
                <c:v>10000</c:v>
              </c:pt>
              <c:pt idx="4">
                <c:v>10000</c:v>
              </c:pt>
              <c:pt idx="5">
                <c:v>17500</c:v>
              </c:pt>
              <c:pt idx="6">
                <c:v>100000</c:v>
              </c:pt>
            </c:numLit>
          </c:xVal>
          <c:yVal>
            <c:numLit>
              <c:formatCode>General</c:formatCode>
              <c:ptCount val="7"/>
              <c:pt idx="0">
                <c:v>1500</c:v>
              </c:pt>
              <c:pt idx="1">
                <c:v>1500</c:v>
              </c:pt>
              <c:pt idx="2">
                <c:v>1500</c:v>
              </c:pt>
              <c:pt idx="3">
                <c:v>2600</c:v>
              </c:pt>
              <c:pt idx="4">
                <c:v>2600</c:v>
              </c:pt>
              <c:pt idx="5">
                <c:v>3200</c:v>
              </c:pt>
              <c:pt idx="6">
                <c:v>3200</c:v>
              </c:pt>
            </c:numLit>
          </c:yVal>
          <c:smooth val="0"/>
          <c:extLst>
            <c:ext xmlns:c16="http://schemas.microsoft.com/office/drawing/2014/chart" uri="{C3380CC4-5D6E-409C-BE32-E72D297353CC}">
              <c16:uniqueId val="{00000004-3C29-4E3D-8BC8-B4459FE27C17}"/>
            </c:ext>
          </c:extLst>
        </c:ser>
        <c:ser>
          <c:idx val="5"/>
          <c:order val="5"/>
          <c:tx>
            <c:v>6</c:v>
          </c:tx>
          <c:spPr>
            <a:ln w="19050" cap="rnd">
              <a:solidFill>
                <a:schemeClr val="accent6"/>
              </a:solidFill>
              <a:round/>
            </a:ln>
            <a:effectLst/>
          </c:spPr>
          <c:marker>
            <c:symbol val="none"/>
          </c:marker>
          <c:xVal>
            <c:numLit>
              <c:formatCode>General</c:formatCode>
              <c:ptCount val="7"/>
              <c:pt idx="0">
                <c:v>0</c:v>
              </c:pt>
              <c:pt idx="1">
                <c:v>3125</c:v>
              </c:pt>
              <c:pt idx="2">
                <c:v>3125</c:v>
              </c:pt>
              <c:pt idx="3">
                <c:v>10000</c:v>
              </c:pt>
              <c:pt idx="4">
                <c:v>10000</c:v>
              </c:pt>
              <c:pt idx="5">
                <c:v>17500</c:v>
              </c:pt>
              <c:pt idx="6">
                <c:v>100000</c:v>
              </c:pt>
            </c:numLit>
          </c:xVal>
          <c:yVal>
            <c:numLit>
              <c:formatCode>General</c:formatCode>
              <c:ptCount val="7"/>
              <c:pt idx="0">
                <c:v>1650.0000000000002</c:v>
              </c:pt>
              <c:pt idx="1">
                <c:v>1650</c:v>
              </c:pt>
              <c:pt idx="2">
                <c:v>1650</c:v>
              </c:pt>
              <c:pt idx="3">
                <c:v>2860</c:v>
              </c:pt>
              <c:pt idx="4">
                <c:v>2860</c:v>
              </c:pt>
              <c:pt idx="5">
                <c:v>3520</c:v>
              </c:pt>
              <c:pt idx="6">
                <c:v>3520</c:v>
              </c:pt>
            </c:numLit>
          </c:yVal>
          <c:smooth val="0"/>
          <c:extLst>
            <c:ext xmlns:c16="http://schemas.microsoft.com/office/drawing/2014/chart" uri="{C3380CC4-5D6E-409C-BE32-E72D297353CC}">
              <c16:uniqueId val="{00000005-3C29-4E3D-8BC8-B4459FE27C17}"/>
            </c:ext>
          </c:extLst>
        </c:ser>
        <c:ser>
          <c:idx val="6"/>
          <c:order val="6"/>
          <c:tx>
            <c:v>7</c:v>
          </c:tx>
          <c:spPr>
            <a:ln w="19050" cap="rnd">
              <a:solidFill>
                <a:schemeClr val="accent1">
                  <a:lumMod val="60000"/>
                </a:schemeClr>
              </a:solidFill>
              <a:round/>
            </a:ln>
            <a:effectLst/>
          </c:spPr>
          <c:marker>
            <c:symbol val="none"/>
          </c:marker>
          <c:xVal>
            <c:numLit>
              <c:formatCode>General</c:formatCode>
              <c:ptCount val="5"/>
              <c:pt idx="0">
                <c:v>0</c:v>
              </c:pt>
              <c:pt idx="1">
                <c:v>6000</c:v>
              </c:pt>
              <c:pt idx="2">
                <c:v>18000</c:v>
              </c:pt>
              <c:pt idx="3">
                <c:v>22000</c:v>
              </c:pt>
              <c:pt idx="4">
                <c:v>100000</c:v>
              </c:pt>
            </c:numLit>
          </c:xVal>
          <c:yVal>
            <c:numLit>
              <c:formatCode>General</c:formatCode>
              <c:ptCount val="5"/>
              <c:pt idx="0">
                <c:v>2400</c:v>
              </c:pt>
              <c:pt idx="1">
                <c:v>2400</c:v>
              </c:pt>
              <c:pt idx="2">
                <c:v>4200</c:v>
              </c:pt>
              <c:pt idx="3">
                <c:v>4800</c:v>
              </c:pt>
              <c:pt idx="4">
                <c:v>4800</c:v>
              </c:pt>
            </c:numLit>
          </c:yVal>
          <c:smooth val="0"/>
          <c:extLst>
            <c:ext xmlns:c16="http://schemas.microsoft.com/office/drawing/2014/chart" uri="{C3380CC4-5D6E-409C-BE32-E72D297353CC}">
              <c16:uniqueId val="{00000006-3C29-4E3D-8BC8-B4459FE27C17}"/>
            </c:ext>
          </c:extLst>
        </c:ser>
        <c:ser>
          <c:idx val="7"/>
          <c:order val="7"/>
          <c:tx>
            <c:v>8</c:v>
          </c:tx>
          <c:spPr>
            <a:ln w="19050" cap="rnd">
              <a:solidFill>
                <a:schemeClr val="accent2">
                  <a:lumMod val="60000"/>
                </a:schemeClr>
              </a:solidFill>
              <a:round/>
            </a:ln>
            <a:effectLst/>
          </c:spPr>
          <c:marker>
            <c:symbol val="none"/>
          </c:marker>
          <c:xVal>
            <c:numLit>
              <c:formatCode>General</c:formatCode>
              <c:ptCount val="5"/>
              <c:pt idx="0">
                <c:v>0</c:v>
              </c:pt>
              <c:pt idx="1">
                <c:v>6000</c:v>
              </c:pt>
              <c:pt idx="2">
                <c:v>18000</c:v>
              </c:pt>
              <c:pt idx="3">
                <c:v>22000</c:v>
              </c:pt>
              <c:pt idx="4">
                <c:v>100000</c:v>
              </c:pt>
            </c:numLit>
          </c:xVal>
          <c:yVal>
            <c:numLit>
              <c:formatCode>General</c:formatCode>
              <c:ptCount val="5"/>
              <c:pt idx="0">
                <c:v>2640</c:v>
              </c:pt>
              <c:pt idx="1">
                <c:v>2640</c:v>
              </c:pt>
              <c:pt idx="2">
                <c:v>4620</c:v>
              </c:pt>
              <c:pt idx="3">
                <c:v>5280</c:v>
              </c:pt>
              <c:pt idx="4">
                <c:v>5280</c:v>
              </c:pt>
            </c:numLit>
          </c:yVal>
          <c:smooth val="0"/>
          <c:extLst>
            <c:ext xmlns:c16="http://schemas.microsoft.com/office/drawing/2014/chart" uri="{C3380CC4-5D6E-409C-BE32-E72D297353CC}">
              <c16:uniqueId val="{00000007-3C29-4E3D-8BC8-B4459FE27C17}"/>
            </c:ext>
          </c:extLst>
        </c:ser>
        <c:ser>
          <c:idx val="8"/>
          <c:order val="8"/>
          <c:tx>
            <c:v>9</c:v>
          </c:tx>
          <c:spPr>
            <a:ln w="19050" cap="rnd">
              <a:solidFill>
                <a:schemeClr val="accent3">
                  <a:lumMod val="60000"/>
                </a:schemeClr>
              </a:solidFill>
              <a:round/>
            </a:ln>
            <a:effectLst/>
          </c:spPr>
          <c:marker>
            <c:symbol val="none"/>
          </c:marker>
          <c:xVal>
            <c:numLit>
              <c:formatCode>General</c:formatCode>
              <c:ptCount val="5"/>
              <c:pt idx="0">
                <c:v>0</c:v>
              </c:pt>
              <c:pt idx="1">
                <c:v>4800</c:v>
              </c:pt>
              <c:pt idx="2">
                <c:v>4800</c:v>
              </c:pt>
              <c:pt idx="3">
                <c:v>28800</c:v>
              </c:pt>
              <c:pt idx="4">
                <c:v>100000</c:v>
              </c:pt>
            </c:numLit>
          </c:xVal>
          <c:yVal>
            <c:numLit>
              <c:formatCode>General</c:formatCode>
              <c:ptCount val="5"/>
              <c:pt idx="0">
                <c:v>4800</c:v>
              </c:pt>
              <c:pt idx="1">
                <c:v>4800</c:v>
              </c:pt>
              <c:pt idx="2">
                <c:v>4800</c:v>
              </c:pt>
              <c:pt idx="3">
                <c:v>9600</c:v>
              </c:pt>
              <c:pt idx="4">
                <c:v>9600</c:v>
              </c:pt>
            </c:numLit>
          </c:yVal>
          <c:smooth val="0"/>
          <c:extLst>
            <c:ext xmlns:c16="http://schemas.microsoft.com/office/drawing/2014/chart" uri="{C3380CC4-5D6E-409C-BE32-E72D297353CC}">
              <c16:uniqueId val="{00000008-3C29-4E3D-8BC8-B4459FE27C17}"/>
            </c:ext>
          </c:extLst>
        </c:ser>
        <c:ser>
          <c:idx val="9"/>
          <c:order val="9"/>
          <c:tx>
            <c:v>10</c:v>
          </c:tx>
          <c:spPr>
            <a:ln w="19050" cap="rnd">
              <a:solidFill>
                <a:schemeClr val="accent4">
                  <a:lumMod val="60000"/>
                </a:schemeClr>
              </a:solidFill>
              <a:round/>
            </a:ln>
            <a:effectLst/>
          </c:spPr>
          <c:marker>
            <c:symbol val="none"/>
          </c:marker>
          <c:xVal>
            <c:numLit>
              <c:formatCode>General</c:formatCode>
              <c:ptCount val="5"/>
              <c:pt idx="0">
                <c:v>0</c:v>
              </c:pt>
              <c:pt idx="1">
                <c:v>6000</c:v>
              </c:pt>
              <c:pt idx="2">
                <c:v>6000</c:v>
              </c:pt>
              <c:pt idx="3">
                <c:v>36000</c:v>
              </c:pt>
              <c:pt idx="4">
                <c:v>100000</c:v>
              </c:pt>
            </c:numLit>
          </c:xVal>
          <c:yVal>
            <c:numLit>
              <c:formatCode>General</c:formatCode>
              <c:ptCount val="5"/>
              <c:pt idx="0">
                <c:v>6000</c:v>
              </c:pt>
              <c:pt idx="1">
                <c:v>6000</c:v>
              </c:pt>
              <c:pt idx="2">
                <c:v>6000</c:v>
              </c:pt>
              <c:pt idx="3">
                <c:v>12000</c:v>
              </c:pt>
              <c:pt idx="4">
                <c:v>12000</c:v>
              </c:pt>
            </c:numLit>
          </c:yVal>
          <c:smooth val="0"/>
          <c:extLst>
            <c:ext xmlns:c16="http://schemas.microsoft.com/office/drawing/2014/chart" uri="{C3380CC4-5D6E-409C-BE32-E72D297353CC}">
              <c16:uniqueId val="{00000009-3C29-4E3D-8BC8-B4459FE27C17}"/>
            </c:ext>
          </c:extLst>
        </c:ser>
        <c:ser>
          <c:idx val="10"/>
          <c:order val="10"/>
          <c:tx>
            <c:v>11</c:v>
          </c:tx>
          <c:spPr>
            <a:ln w="19050" cap="rnd">
              <a:solidFill>
                <a:schemeClr val="accent5">
                  <a:lumMod val="60000"/>
                </a:schemeClr>
              </a:solidFill>
              <a:round/>
            </a:ln>
            <a:effectLst/>
          </c:spPr>
          <c:marker>
            <c:symbol val="none"/>
          </c:marker>
          <c:xVal>
            <c:numRef>
              <c:f>Rentenformel!$B$95:$B$99</c:f>
              <c:numCache>
                <c:formatCode>#,##0</c:formatCode>
                <c:ptCount val="5"/>
                <c:pt idx="0">
                  <c:v>0</c:v>
                </c:pt>
                <c:pt idx="1">
                  <c:v>6300</c:v>
                </c:pt>
                <c:pt idx="2">
                  <c:v>6300</c:v>
                </c:pt>
                <c:pt idx="3">
                  <c:v>37800</c:v>
                </c:pt>
                <c:pt idx="4">
                  <c:v>100000</c:v>
                </c:pt>
              </c:numCache>
            </c:numRef>
          </c:xVal>
          <c:yVal>
            <c:numRef>
              <c:f>Rentenformel!$C$95:$C$99</c:f>
              <c:numCache>
                <c:formatCode>#,##0</c:formatCode>
                <c:ptCount val="5"/>
                <c:pt idx="0">
                  <c:v>6300</c:v>
                </c:pt>
                <c:pt idx="1">
                  <c:v>6300</c:v>
                </c:pt>
                <c:pt idx="2">
                  <c:v>6300</c:v>
                </c:pt>
                <c:pt idx="3">
                  <c:v>12600</c:v>
                </c:pt>
                <c:pt idx="4">
                  <c:v>12600</c:v>
                </c:pt>
              </c:numCache>
            </c:numRef>
          </c:yVal>
          <c:smooth val="0"/>
          <c:extLst>
            <c:ext xmlns:c16="http://schemas.microsoft.com/office/drawing/2014/chart" uri="{C3380CC4-5D6E-409C-BE32-E72D297353CC}">
              <c16:uniqueId val="{0000000A-3C29-4E3D-8BC8-B4459FE27C17}"/>
            </c:ext>
          </c:extLst>
        </c:ser>
        <c:ser>
          <c:idx val="11"/>
          <c:order val="11"/>
          <c:tx>
            <c:v>12</c:v>
          </c:tx>
          <c:spPr>
            <a:ln w="19050" cap="rnd">
              <a:solidFill>
                <a:schemeClr val="accent6">
                  <a:lumMod val="60000"/>
                </a:schemeClr>
              </a:solidFill>
              <a:round/>
            </a:ln>
            <a:effectLst/>
          </c:spPr>
          <c:marker>
            <c:symbol val="none"/>
          </c:marker>
          <c:xVal>
            <c:numRef>
              <c:f>Rentenformel!$B$102:$B$106</c:f>
              <c:numCache>
                <c:formatCode>#,##0</c:formatCode>
                <c:ptCount val="5"/>
                <c:pt idx="0">
                  <c:v>0</c:v>
                </c:pt>
                <c:pt idx="1">
                  <c:v>6600</c:v>
                </c:pt>
                <c:pt idx="2">
                  <c:v>6600</c:v>
                </c:pt>
                <c:pt idx="3">
                  <c:v>39600</c:v>
                </c:pt>
                <c:pt idx="4">
                  <c:v>100000</c:v>
                </c:pt>
              </c:numCache>
            </c:numRef>
          </c:xVal>
          <c:yVal>
            <c:numRef>
              <c:f>Rentenformel!$C$102:$C$106</c:f>
              <c:numCache>
                <c:formatCode>#,##0</c:formatCode>
                <c:ptCount val="5"/>
                <c:pt idx="0">
                  <c:v>6600</c:v>
                </c:pt>
                <c:pt idx="1">
                  <c:v>6600</c:v>
                </c:pt>
                <c:pt idx="2">
                  <c:v>6600</c:v>
                </c:pt>
                <c:pt idx="3">
                  <c:v>13200</c:v>
                </c:pt>
                <c:pt idx="4">
                  <c:v>13200</c:v>
                </c:pt>
              </c:numCache>
            </c:numRef>
          </c:yVal>
          <c:smooth val="0"/>
          <c:extLst>
            <c:ext xmlns:c16="http://schemas.microsoft.com/office/drawing/2014/chart" uri="{C3380CC4-5D6E-409C-BE32-E72D297353CC}">
              <c16:uniqueId val="{0000000B-3C29-4E3D-8BC8-B4459FE27C17}"/>
            </c:ext>
          </c:extLst>
        </c:ser>
        <c:ser>
          <c:idx val="12"/>
          <c:order val="12"/>
          <c:tx>
            <c:v>13</c:v>
          </c:tx>
          <c:spPr>
            <a:ln w="19050" cap="rnd">
              <a:solidFill>
                <a:schemeClr val="accent1">
                  <a:lumMod val="80000"/>
                  <a:lumOff val="20000"/>
                </a:schemeClr>
              </a:solidFill>
              <a:round/>
            </a:ln>
            <a:effectLst/>
          </c:spPr>
          <c:marker>
            <c:symbol val="none"/>
          </c:marker>
          <c:xVal>
            <c:numRef>
              <c:f>Rentenformel!$B$109:$B$113</c:f>
              <c:numCache>
                <c:formatCode>#,##0</c:formatCode>
                <c:ptCount val="5"/>
                <c:pt idx="0">
                  <c:v>0</c:v>
                </c:pt>
                <c:pt idx="1">
                  <c:v>7440</c:v>
                </c:pt>
                <c:pt idx="2">
                  <c:v>7440</c:v>
                </c:pt>
                <c:pt idx="3">
                  <c:v>44640</c:v>
                </c:pt>
                <c:pt idx="4">
                  <c:v>100000</c:v>
                </c:pt>
              </c:numCache>
              <c:extLst xmlns:c15="http://schemas.microsoft.com/office/drawing/2012/chart"/>
            </c:numRef>
          </c:xVal>
          <c:yVal>
            <c:numRef>
              <c:f>Rentenformel!$C$109:$C$113</c:f>
              <c:numCache>
                <c:formatCode>#,##0</c:formatCode>
                <c:ptCount val="5"/>
                <c:pt idx="0">
                  <c:v>7440</c:v>
                </c:pt>
                <c:pt idx="1">
                  <c:v>7440</c:v>
                </c:pt>
                <c:pt idx="2">
                  <c:v>7440</c:v>
                </c:pt>
                <c:pt idx="3">
                  <c:v>14880</c:v>
                </c:pt>
                <c:pt idx="4">
                  <c:v>14880</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C-3C29-4E3D-8BC8-B4459FE27C17}"/>
            </c:ext>
          </c:extLst>
        </c:ser>
        <c:ser>
          <c:idx val="13"/>
          <c:order val="13"/>
          <c:tx>
            <c:v>14</c:v>
          </c:tx>
          <c:spPr>
            <a:ln w="19050" cap="rnd">
              <a:solidFill>
                <a:schemeClr val="accent2">
                  <a:lumMod val="80000"/>
                  <a:lumOff val="20000"/>
                </a:schemeClr>
              </a:solidFill>
              <a:round/>
            </a:ln>
            <a:effectLst/>
          </c:spPr>
          <c:marker>
            <c:symbol val="none"/>
          </c:marker>
          <c:xVal>
            <c:numRef>
              <c:f>Rentenformel!$B$116:$B$120</c:f>
              <c:numCache>
                <c:formatCode>#,##0</c:formatCode>
                <c:ptCount val="5"/>
                <c:pt idx="0">
                  <c:v>0</c:v>
                </c:pt>
                <c:pt idx="1">
                  <c:v>8280</c:v>
                </c:pt>
                <c:pt idx="2">
                  <c:v>8280</c:v>
                </c:pt>
                <c:pt idx="3">
                  <c:v>49680</c:v>
                </c:pt>
                <c:pt idx="4">
                  <c:v>100000</c:v>
                </c:pt>
              </c:numCache>
            </c:numRef>
          </c:xVal>
          <c:yVal>
            <c:numRef>
              <c:f>Rentenformel!$C$116:$C$120</c:f>
              <c:numCache>
                <c:formatCode>#,##0</c:formatCode>
                <c:ptCount val="5"/>
                <c:pt idx="0">
                  <c:v>8280</c:v>
                </c:pt>
                <c:pt idx="1">
                  <c:v>8280</c:v>
                </c:pt>
                <c:pt idx="2">
                  <c:v>8280</c:v>
                </c:pt>
                <c:pt idx="3">
                  <c:v>16560</c:v>
                </c:pt>
                <c:pt idx="4">
                  <c:v>16560</c:v>
                </c:pt>
              </c:numCache>
            </c:numRef>
          </c:yVal>
          <c:smooth val="0"/>
          <c:extLst>
            <c:ext xmlns:c16="http://schemas.microsoft.com/office/drawing/2014/chart" uri="{C3380CC4-5D6E-409C-BE32-E72D297353CC}">
              <c16:uniqueId val="{0000000D-3C29-4E3D-8BC8-B4459FE27C17}"/>
            </c:ext>
          </c:extLst>
        </c:ser>
        <c:ser>
          <c:idx val="14"/>
          <c:order val="14"/>
          <c:tx>
            <c:v>15</c:v>
          </c:tx>
          <c:spPr>
            <a:ln w="19050" cap="rnd">
              <a:solidFill>
                <a:schemeClr val="accent3">
                  <a:lumMod val="80000"/>
                  <a:lumOff val="20000"/>
                </a:schemeClr>
              </a:solidFill>
              <a:round/>
            </a:ln>
            <a:effectLst/>
          </c:spPr>
          <c:marker>
            <c:symbol val="none"/>
          </c:marker>
          <c:xVal>
            <c:numRef>
              <c:f>Rentenformel!$B$123:$B$127</c:f>
              <c:numCache>
                <c:formatCode>#,##0</c:formatCode>
                <c:ptCount val="5"/>
                <c:pt idx="0">
                  <c:v>0</c:v>
                </c:pt>
                <c:pt idx="1">
                  <c:v>8640</c:v>
                </c:pt>
                <c:pt idx="2">
                  <c:v>8640</c:v>
                </c:pt>
                <c:pt idx="3">
                  <c:v>51840</c:v>
                </c:pt>
                <c:pt idx="4">
                  <c:v>100000</c:v>
                </c:pt>
              </c:numCache>
            </c:numRef>
          </c:xVal>
          <c:yVal>
            <c:numRef>
              <c:f>Rentenformel!$C$123:$C$127</c:f>
              <c:numCache>
                <c:formatCode>#,##0</c:formatCode>
                <c:ptCount val="5"/>
                <c:pt idx="0">
                  <c:v>8640</c:v>
                </c:pt>
                <c:pt idx="1">
                  <c:v>8640</c:v>
                </c:pt>
                <c:pt idx="2">
                  <c:v>8640</c:v>
                </c:pt>
                <c:pt idx="3">
                  <c:v>17280</c:v>
                </c:pt>
                <c:pt idx="4">
                  <c:v>17280</c:v>
                </c:pt>
              </c:numCache>
            </c:numRef>
          </c:yVal>
          <c:smooth val="0"/>
          <c:extLst>
            <c:ext xmlns:c16="http://schemas.microsoft.com/office/drawing/2014/chart" uri="{C3380CC4-5D6E-409C-BE32-E72D297353CC}">
              <c16:uniqueId val="{0000000E-3C29-4E3D-8BC8-B4459FE27C17}"/>
            </c:ext>
          </c:extLst>
        </c:ser>
        <c:ser>
          <c:idx val="15"/>
          <c:order val="15"/>
          <c:tx>
            <c:v>16</c:v>
          </c:tx>
          <c:spPr>
            <a:ln w="19050" cap="rnd">
              <a:solidFill>
                <a:schemeClr val="accent4">
                  <a:lumMod val="80000"/>
                  <a:lumOff val="20000"/>
                </a:schemeClr>
              </a:solidFill>
              <a:round/>
            </a:ln>
            <a:effectLst/>
          </c:spPr>
          <c:marker>
            <c:symbol val="none"/>
          </c:marker>
          <c:xVal>
            <c:numRef>
              <c:f>Rentenformel!$B$130:$B$134</c:f>
              <c:numCache>
                <c:formatCode>#,##0</c:formatCode>
                <c:ptCount val="5"/>
                <c:pt idx="0">
                  <c:v>0</c:v>
                </c:pt>
                <c:pt idx="1">
                  <c:v>9000</c:v>
                </c:pt>
                <c:pt idx="2">
                  <c:v>9000</c:v>
                </c:pt>
                <c:pt idx="3">
                  <c:v>54000</c:v>
                </c:pt>
                <c:pt idx="4">
                  <c:v>100000</c:v>
                </c:pt>
              </c:numCache>
            </c:numRef>
          </c:xVal>
          <c:yVal>
            <c:numRef>
              <c:f>Rentenformel!$C$130:$C$134</c:f>
              <c:numCache>
                <c:formatCode>#,##0</c:formatCode>
                <c:ptCount val="5"/>
                <c:pt idx="0">
                  <c:v>9000</c:v>
                </c:pt>
                <c:pt idx="1">
                  <c:v>9000</c:v>
                </c:pt>
                <c:pt idx="2">
                  <c:v>9000</c:v>
                </c:pt>
                <c:pt idx="3">
                  <c:v>18000</c:v>
                </c:pt>
                <c:pt idx="4">
                  <c:v>18000</c:v>
                </c:pt>
              </c:numCache>
            </c:numRef>
          </c:yVal>
          <c:smooth val="0"/>
          <c:extLst>
            <c:ext xmlns:c16="http://schemas.microsoft.com/office/drawing/2014/chart" uri="{C3380CC4-5D6E-409C-BE32-E72D297353CC}">
              <c16:uniqueId val="{0000000F-3C29-4E3D-8BC8-B4459FE27C17}"/>
            </c:ext>
          </c:extLst>
        </c:ser>
        <c:ser>
          <c:idx val="16"/>
          <c:order val="16"/>
          <c:tx>
            <c:v>17</c:v>
          </c:tx>
          <c:spPr>
            <a:ln w="19050" cap="rnd">
              <a:solidFill>
                <a:schemeClr val="accent5">
                  <a:lumMod val="80000"/>
                  <a:lumOff val="20000"/>
                </a:schemeClr>
              </a:solidFill>
              <a:round/>
            </a:ln>
            <a:effectLst/>
          </c:spPr>
          <c:marker>
            <c:symbol val="none"/>
          </c:marker>
          <c:xVal>
            <c:numRef>
              <c:f>Rentenformel!$B$137:$B$141</c:f>
              <c:numCache>
                <c:formatCode>#,##0</c:formatCode>
                <c:ptCount val="5"/>
                <c:pt idx="0">
                  <c:v>0</c:v>
                </c:pt>
                <c:pt idx="1">
                  <c:v>9600</c:v>
                </c:pt>
                <c:pt idx="2">
                  <c:v>9600</c:v>
                </c:pt>
                <c:pt idx="3">
                  <c:v>57600</c:v>
                </c:pt>
                <c:pt idx="4">
                  <c:v>100000</c:v>
                </c:pt>
              </c:numCache>
            </c:numRef>
          </c:xVal>
          <c:yVal>
            <c:numRef>
              <c:f>Rentenformel!$C$137:$C$141</c:f>
              <c:numCache>
                <c:formatCode>#,##0</c:formatCode>
                <c:ptCount val="5"/>
                <c:pt idx="0">
                  <c:v>9600</c:v>
                </c:pt>
                <c:pt idx="1">
                  <c:v>9600</c:v>
                </c:pt>
                <c:pt idx="2">
                  <c:v>9600</c:v>
                </c:pt>
                <c:pt idx="3">
                  <c:v>19200</c:v>
                </c:pt>
                <c:pt idx="4">
                  <c:v>19200</c:v>
                </c:pt>
              </c:numCache>
            </c:numRef>
          </c:yVal>
          <c:smooth val="0"/>
          <c:extLst>
            <c:ext xmlns:c16="http://schemas.microsoft.com/office/drawing/2014/chart" uri="{C3380CC4-5D6E-409C-BE32-E72D297353CC}">
              <c16:uniqueId val="{00000010-3C29-4E3D-8BC8-B4459FE27C17}"/>
            </c:ext>
          </c:extLst>
        </c:ser>
        <c:ser>
          <c:idx val="17"/>
          <c:order val="17"/>
          <c:tx>
            <c:v>18</c:v>
          </c:tx>
          <c:spPr>
            <a:ln w="19050" cap="rnd">
              <a:solidFill>
                <a:schemeClr val="accent6">
                  <a:lumMod val="80000"/>
                  <a:lumOff val="20000"/>
                </a:schemeClr>
              </a:solidFill>
              <a:round/>
            </a:ln>
            <a:effectLst/>
          </c:spPr>
          <c:marker>
            <c:symbol val="none"/>
          </c:marker>
          <c:xVal>
            <c:numRef>
              <c:f>Rentenformel!$B$144:$B$148</c:f>
              <c:numCache>
                <c:formatCode>#,##0</c:formatCode>
                <c:ptCount val="5"/>
                <c:pt idx="0">
                  <c:v>0</c:v>
                </c:pt>
                <c:pt idx="1">
                  <c:v>10800</c:v>
                </c:pt>
                <c:pt idx="2">
                  <c:v>10800</c:v>
                </c:pt>
                <c:pt idx="3">
                  <c:v>64800</c:v>
                </c:pt>
                <c:pt idx="4">
                  <c:v>100000</c:v>
                </c:pt>
              </c:numCache>
            </c:numRef>
          </c:xVal>
          <c:yVal>
            <c:numRef>
              <c:f>Rentenformel!$C$144:$C$148</c:f>
              <c:numCache>
                <c:formatCode>#,##0</c:formatCode>
                <c:ptCount val="5"/>
                <c:pt idx="0">
                  <c:v>10800</c:v>
                </c:pt>
                <c:pt idx="1">
                  <c:v>10800</c:v>
                </c:pt>
                <c:pt idx="2">
                  <c:v>10800</c:v>
                </c:pt>
                <c:pt idx="3">
                  <c:v>21600</c:v>
                </c:pt>
                <c:pt idx="4">
                  <c:v>21600</c:v>
                </c:pt>
              </c:numCache>
            </c:numRef>
          </c:yVal>
          <c:smooth val="0"/>
          <c:extLst>
            <c:ext xmlns:c16="http://schemas.microsoft.com/office/drawing/2014/chart" uri="{C3380CC4-5D6E-409C-BE32-E72D297353CC}">
              <c16:uniqueId val="{00000011-3C29-4E3D-8BC8-B4459FE27C17}"/>
            </c:ext>
          </c:extLst>
        </c:ser>
        <c:ser>
          <c:idx val="18"/>
          <c:order val="18"/>
          <c:tx>
            <c:v>19</c:v>
          </c:tx>
          <c:spPr>
            <a:ln w="19050" cap="rnd">
              <a:solidFill>
                <a:schemeClr val="accent1">
                  <a:lumMod val="80000"/>
                </a:schemeClr>
              </a:solidFill>
              <a:round/>
            </a:ln>
            <a:effectLst/>
          </c:spPr>
          <c:marker>
            <c:symbol val="none"/>
          </c:marker>
          <c:xVal>
            <c:numRef>
              <c:f>Rentenformel!$B$151:$B$156</c:f>
              <c:numCache>
                <c:formatCode>#,##0</c:formatCode>
                <c:ptCount val="6"/>
                <c:pt idx="0">
                  <c:v>0</c:v>
                </c:pt>
                <c:pt idx="1">
                  <c:v>11280</c:v>
                </c:pt>
                <c:pt idx="2">
                  <c:v>11280</c:v>
                </c:pt>
                <c:pt idx="3">
                  <c:v>33840</c:v>
                </c:pt>
                <c:pt idx="4">
                  <c:v>67680</c:v>
                </c:pt>
                <c:pt idx="5">
                  <c:v>100000</c:v>
                </c:pt>
              </c:numCache>
            </c:numRef>
          </c:xVal>
          <c:yVal>
            <c:numRef>
              <c:f>Rentenformel!$C$151:$C$156</c:f>
              <c:numCache>
                <c:formatCode>#,##0</c:formatCode>
                <c:ptCount val="6"/>
                <c:pt idx="0">
                  <c:v>11280</c:v>
                </c:pt>
                <c:pt idx="1">
                  <c:v>11280</c:v>
                </c:pt>
                <c:pt idx="2">
                  <c:v>11280</c:v>
                </c:pt>
                <c:pt idx="3">
                  <c:v>17148</c:v>
                </c:pt>
                <c:pt idx="4">
                  <c:v>22560</c:v>
                </c:pt>
                <c:pt idx="5">
                  <c:v>22560</c:v>
                </c:pt>
              </c:numCache>
            </c:numRef>
          </c:yVal>
          <c:smooth val="0"/>
          <c:extLst>
            <c:ext xmlns:c16="http://schemas.microsoft.com/office/drawing/2014/chart" uri="{C3380CC4-5D6E-409C-BE32-E72D297353CC}">
              <c16:uniqueId val="{00000012-3C29-4E3D-8BC8-B4459FE27C17}"/>
            </c:ext>
          </c:extLst>
        </c:ser>
        <c:ser>
          <c:idx val="19"/>
          <c:order val="19"/>
          <c:tx>
            <c:v>20</c:v>
          </c:tx>
          <c:spPr>
            <a:ln w="19050" cap="rnd">
              <a:solidFill>
                <a:schemeClr val="accent2">
                  <a:lumMod val="80000"/>
                </a:schemeClr>
              </a:solidFill>
              <a:round/>
            </a:ln>
            <a:effectLst/>
          </c:spPr>
          <c:marker>
            <c:symbol val="none"/>
          </c:marker>
          <c:xVal>
            <c:numRef>
              <c:f>Rentenformel!$B$159:$B$164</c:f>
              <c:numCache>
                <c:formatCode>#,##0</c:formatCode>
                <c:ptCount val="6"/>
                <c:pt idx="0">
                  <c:v>0</c:v>
                </c:pt>
                <c:pt idx="1">
                  <c:v>11640</c:v>
                </c:pt>
                <c:pt idx="2">
                  <c:v>11640</c:v>
                </c:pt>
                <c:pt idx="3">
                  <c:v>34920</c:v>
                </c:pt>
                <c:pt idx="4">
                  <c:v>69840</c:v>
                </c:pt>
                <c:pt idx="5">
                  <c:v>100000</c:v>
                </c:pt>
              </c:numCache>
            </c:numRef>
          </c:xVal>
          <c:yVal>
            <c:numRef>
              <c:f>Rentenformel!$C$159:$C$164</c:f>
              <c:numCache>
                <c:formatCode>#,##0</c:formatCode>
                <c:ptCount val="6"/>
                <c:pt idx="0">
                  <c:v>11640</c:v>
                </c:pt>
                <c:pt idx="1">
                  <c:v>11640</c:v>
                </c:pt>
                <c:pt idx="2">
                  <c:v>11640</c:v>
                </c:pt>
                <c:pt idx="3">
                  <c:v>17688</c:v>
                </c:pt>
                <c:pt idx="4">
                  <c:v>23280</c:v>
                </c:pt>
                <c:pt idx="5">
                  <c:v>23280</c:v>
                </c:pt>
              </c:numCache>
            </c:numRef>
          </c:yVal>
          <c:smooth val="0"/>
          <c:extLst>
            <c:ext xmlns:c16="http://schemas.microsoft.com/office/drawing/2014/chart" uri="{C3380CC4-5D6E-409C-BE32-E72D297353CC}">
              <c16:uniqueId val="{00000013-3C29-4E3D-8BC8-B4459FE27C17}"/>
            </c:ext>
          </c:extLst>
        </c:ser>
        <c:ser>
          <c:idx val="20"/>
          <c:order val="20"/>
          <c:tx>
            <c:v>21</c:v>
          </c:tx>
          <c:spPr>
            <a:ln w="19050" cap="rnd">
              <a:solidFill>
                <a:schemeClr val="accent3">
                  <a:lumMod val="80000"/>
                </a:schemeClr>
              </a:solidFill>
              <a:round/>
            </a:ln>
            <a:effectLst/>
          </c:spPr>
          <c:marker>
            <c:symbol val="none"/>
          </c:marker>
          <c:xVal>
            <c:numRef>
              <c:f>Rentenformel!$B$167:$B$172</c:f>
              <c:numCache>
                <c:formatCode>#,##0</c:formatCode>
                <c:ptCount val="6"/>
                <c:pt idx="0">
                  <c:v>0</c:v>
                </c:pt>
                <c:pt idx="1">
                  <c:v>11940</c:v>
                </c:pt>
                <c:pt idx="2">
                  <c:v>11940</c:v>
                </c:pt>
                <c:pt idx="3">
                  <c:v>35820</c:v>
                </c:pt>
                <c:pt idx="4">
                  <c:v>71640</c:v>
                </c:pt>
                <c:pt idx="5">
                  <c:v>100000</c:v>
                </c:pt>
              </c:numCache>
            </c:numRef>
          </c:xVal>
          <c:yVal>
            <c:numRef>
              <c:f>Rentenformel!$C$167:$C$172</c:f>
              <c:numCache>
                <c:formatCode>#,##0</c:formatCode>
                <c:ptCount val="6"/>
                <c:pt idx="0">
                  <c:v>11940</c:v>
                </c:pt>
                <c:pt idx="1">
                  <c:v>11940</c:v>
                </c:pt>
                <c:pt idx="2">
                  <c:v>11940</c:v>
                </c:pt>
                <c:pt idx="3">
                  <c:v>18144</c:v>
                </c:pt>
                <c:pt idx="4">
                  <c:v>23880</c:v>
                </c:pt>
                <c:pt idx="5">
                  <c:v>23880</c:v>
                </c:pt>
              </c:numCache>
            </c:numRef>
          </c:yVal>
          <c:smooth val="0"/>
          <c:extLst>
            <c:ext xmlns:c16="http://schemas.microsoft.com/office/drawing/2014/chart" uri="{C3380CC4-5D6E-409C-BE32-E72D297353CC}">
              <c16:uniqueId val="{00000014-3C29-4E3D-8BC8-B4459FE27C17}"/>
            </c:ext>
          </c:extLst>
        </c:ser>
        <c:ser>
          <c:idx val="21"/>
          <c:order val="21"/>
          <c:tx>
            <c:v>22</c:v>
          </c:tx>
          <c:spPr>
            <a:ln w="19050" cap="rnd">
              <a:solidFill>
                <a:schemeClr val="accent4">
                  <a:lumMod val="80000"/>
                </a:schemeClr>
              </a:solidFill>
              <a:round/>
            </a:ln>
            <a:effectLst/>
          </c:spPr>
          <c:marker>
            <c:symbol val="none"/>
          </c:marker>
          <c:xVal>
            <c:numRef>
              <c:f>Rentenformel!$B$175:$B$180</c:f>
              <c:numCache>
                <c:formatCode>#,##0</c:formatCode>
                <c:ptCount val="6"/>
                <c:pt idx="0">
                  <c:v>0</c:v>
                </c:pt>
                <c:pt idx="1">
                  <c:v>12060</c:v>
                </c:pt>
                <c:pt idx="2">
                  <c:v>12060</c:v>
                </c:pt>
                <c:pt idx="3">
                  <c:v>36180</c:v>
                </c:pt>
                <c:pt idx="4">
                  <c:v>72360</c:v>
                </c:pt>
                <c:pt idx="5">
                  <c:v>100000</c:v>
                </c:pt>
              </c:numCache>
            </c:numRef>
          </c:xVal>
          <c:yVal>
            <c:numRef>
              <c:f>Rentenformel!$C$175:$C$180</c:f>
              <c:numCache>
                <c:formatCode>#,##0</c:formatCode>
                <c:ptCount val="6"/>
                <c:pt idx="0">
                  <c:v>12060</c:v>
                </c:pt>
                <c:pt idx="1">
                  <c:v>12060</c:v>
                </c:pt>
                <c:pt idx="2">
                  <c:v>12060</c:v>
                </c:pt>
                <c:pt idx="3">
                  <c:v>18336</c:v>
                </c:pt>
                <c:pt idx="4">
                  <c:v>24120</c:v>
                </c:pt>
                <c:pt idx="5">
                  <c:v>24120</c:v>
                </c:pt>
              </c:numCache>
            </c:numRef>
          </c:yVal>
          <c:smooth val="0"/>
          <c:extLst>
            <c:ext xmlns:c16="http://schemas.microsoft.com/office/drawing/2014/chart" uri="{C3380CC4-5D6E-409C-BE32-E72D297353CC}">
              <c16:uniqueId val="{00000015-3C29-4E3D-8BC8-B4459FE27C17}"/>
            </c:ext>
          </c:extLst>
        </c:ser>
        <c:ser>
          <c:idx val="22"/>
          <c:order val="22"/>
          <c:tx>
            <c:v>23</c:v>
          </c:tx>
          <c:spPr>
            <a:ln w="19050" cap="rnd">
              <a:solidFill>
                <a:schemeClr val="accent5">
                  <a:lumMod val="80000"/>
                </a:schemeClr>
              </a:solidFill>
              <a:round/>
            </a:ln>
            <a:effectLst/>
          </c:spPr>
          <c:marker>
            <c:symbol val="none"/>
          </c:marker>
          <c:xVal>
            <c:numRef>
              <c:f>Rentenformel!$B$183:$B$188</c:f>
              <c:numCache>
                <c:formatCode>#,##0</c:formatCode>
                <c:ptCount val="6"/>
                <c:pt idx="0">
                  <c:v>0</c:v>
                </c:pt>
                <c:pt idx="1">
                  <c:v>12360</c:v>
                </c:pt>
                <c:pt idx="2">
                  <c:v>12360</c:v>
                </c:pt>
                <c:pt idx="3">
                  <c:v>37080</c:v>
                </c:pt>
                <c:pt idx="4">
                  <c:v>74160</c:v>
                </c:pt>
                <c:pt idx="5">
                  <c:v>100000</c:v>
                </c:pt>
              </c:numCache>
            </c:numRef>
          </c:xVal>
          <c:yVal>
            <c:numRef>
              <c:f>Rentenformel!$C$183:$C$188</c:f>
              <c:numCache>
                <c:formatCode>#,##0</c:formatCode>
                <c:ptCount val="6"/>
                <c:pt idx="0">
                  <c:v>12360</c:v>
                </c:pt>
                <c:pt idx="1">
                  <c:v>12360</c:v>
                </c:pt>
                <c:pt idx="2">
                  <c:v>12360</c:v>
                </c:pt>
                <c:pt idx="3">
                  <c:v>18792</c:v>
                </c:pt>
                <c:pt idx="4">
                  <c:v>24720</c:v>
                </c:pt>
                <c:pt idx="5">
                  <c:v>24720</c:v>
                </c:pt>
              </c:numCache>
            </c:numRef>
          </c:yVal>
          <c:smooth val="0"/>
          <c:extLst>
            <c:ext xmlns:c16="http://schemas.microsoft.com/office/drawing/2014/chart" uri="{C3380CC4-5D6E-409C-BE32-E72D297353CC}">
              <c16:uniqueId val="{00000016-3C29-4E3D-8BC8-B4459FE27C17}"/>
            </c:ext>
          </c:extLst>
        </c:ser>
        <c:ser>
          <c:idx val="23"/>
          <c:order val="23"/>
          <c:tx>
            <c:v>24</c:v>
          </c:tx>
          <c:spPr>
            <a:ln w="19050" cap="rnd">
              <a:solidFill>
                <a:schemeClr val="accent6">
                  <a:lumMod val="80000"/>
                </a:schemeClr>
              </a:solidFill>
              <a:round/>
            </a:ln>
            <a:effectLst/>
          </c:spPr>
          <c:marker>
            <c:symbol val="none"/>
          </c:marker>
          <c:xVal>
            <c:numRef>
              <c:f>Rentenformel!$B$191:$B$196</c:f>
              <c:numCache>
                <c:formatCode>#,##0</c:formatCode>
                <c:ptCount val="6"/>
                <c:pt idx="0">
                  <c:v>0</c:v>
                </c:pt>
                <c:pt idx="1">
                  <c:v>12660</c:v>
                </c:pt>
                <c:pt idx="2">
                  <c:v>12660</c:v>
                </c:pt>
                <c:pt idx="3">
                  <c:v>37980</c:v>
                </c:pt>
                <c:pt idx="4">
                  <c:v>75960</c:v>
                </c:pt>
                <c:pt idx="5">
                  <c:v>100000</c:v>
                </c:pt>
              </c:numCache>
            </c:numRef>
          </c:xVal>
          <c:yVal>
            <c:numRef>
              <c:f>Rentenformel!$C$191:$C$196</c:f>
              <c:numCache>
                <c:formatCode>#,##0</c:formatCode>
                <c:ptCount val="6"/>
                <c:pt idx="0">
                  <c:v>12660</c:v>
                </c:pt>
                <c:pt idx="1">
                  <c:v>12660</c:v>
                </c:pt>
                <c:pt idx="2">
                  <c:v>12660</c:v>
                </c:pt>
                <c:pt idx="3">
                  <c:v>19248</c:v>
                </c:pt>
                <c:pt idx="4">
                  <c:v>25320</c:v>
                </c:pt>
                <c:pt idx="5">
                  <c:v>25320</c:v>
                </c:pt>
              </c:numCache>
            </c:numRef>
          </c:yVal>
          <c:smooth val="0"/>
          <c:extLst>
            <c:ext xmlns:c16="http://schemas.microsoft.com/office/drawing/2014/chart" uri="{C3380CC4-5D6E-409C-BE32-E72D297353CC}">
              <c16:uniqueId val="{00000017-3C29-4E3D-8BC8-B4459FE27C17}"/>
            </c:ext>
          </c:extLst>
        </c:ser>
        <c:ser>
          <c:idx val="24"/>
          <c:order val="24"/>
          <c:tx>
            <c:v>25</c:v>
          </c:tx>
          <c:spPr>
            <a:ln w="19050" cap="rnd">
              <a:solidFill>
                <a:schemeClr val="accent1">
                  <a:lumMod val="60000"/>
                  <a:lumOff val="40000"/>
                </a:schemeClr>
              </a:solidFill>
              <a:round/>
            </a:ln>
            <a:effectLst/>
          </c:spPr>
          <c:marker>
            <c:symbol val="none"/>
          </c:marker>
          <c:xVal>
            <c:numRef>
              <c:f>Rentenformel!$B$199:$B$204</c:f>
              <c:numCache>
                <c:formatCode>#,##0</c:formatCode>
                <c:ptCount val="6"/>
                <c:pt idx="0">
                  <c:v>0</c:v>
                </c:pt>
                <c:pt idx="1">
                  <c:v>12900</c:v>
                </c:pt>
                <c:pt idx="2">
                  <c:v>12900</c:v>
                </c:pt>
                <c:pt idx="3">
                  <c:v>38700</c:v>
                </c:pt>
                <c:pt idx="4">
                  <c:v>77400</c:v>
                </c:pt>
                <c:pt idx="5">
                  <c:v>100000</c:v>
                </c:pt>
              </c:numCache>
            </c:numRef>
          </c:xVal>
          <c:yVal>
            <c:numRef>
              <c:f>Rentenformel!$C$199:$C$204</c:f>
              <c:numCache>
                <c:formatCode>#,##0</c:formatCode>
                <c:ptCount val="6"/>
                <c:pt idx="0">
                  <c:v>12900</c:v>
                </c:pt>
                <c:pt idx="1">
                  <c:v>12900</c:v>
                </c:pt>
                <c:pt idx="2">
                  <c:v>12900</c:v>
                </c:pt>
                <c:pt idx="3">
                  <c:v>19608</c:v>
                </c:pt>
                <c:pt idx="4">
                  <c:v>25800</c:v>
                </c:pt>
                <c:pt idx="5">
                  <c:v>25800</c:v>
                </c:pt>
              </c:numCache>
            </c:numRef>
          </c:yVal>
          <c:smooth val="0"/>
          <c:extLst>
            <c:ext xmlns:c16="http://schemas.microsoft.com/office/drawing/2014/chart" uri="{C3380CC4-5D6E-409C-BE32-E72D297353CC}">
              <c16:uniqueId val="{00000018-3C29-4E3D-8BC8-B4459FE27C17}"/>
            </c:ext>
          </c:extLst>
        </c:ser>
        <c:ser>
          <c:idx val="25"/>
          <c:order val="25"/>
          <c:tx>
            <c:v>26</c:v>
          </c:tx>
          <c:spPr>
            <a:ln w="19050" cap="rnd">
              <a:solidFill>
                <a:schemeClr val="accent2">
                  <a:lumMod val="60000"/>
                  <a:lumOff val="40000"/>
                </a:schemeClr>
              </a:solidFill>
              <a:round/>
            </a:ln>
            <a:effectLst/>
          </c:spPr>
          <c:marker>
            <c:symbol val="none"/>
          </c:marker>
          <c:xVal>
            <c:numRef>
              <c:f>Rentenformel!$B$207:$B$212</c:f>
              <c:numCache>
                <c:formatCode>#,##0</c:formatCode>
                <c:ptCount val="6"/>
                <c:pt idx="0">
                  <c:v>0</c:v>
                </c:pt>
                <c:pt idx="1">
                  <c:v>13260</c:v>
                </c:pt>
                <c:pt idx="2">
                  <c:v>13260</c:v>
                </c:pt>
                <c:pt idx="3">
                  <c:v>39780</c:v>
                </c:pt>
                <c:pt idx="4">
                  <c:v>79560</c:v>
                </c:pt>
                <c:pt idx="5">
                  <c:v>100000</c:v>
                </c:pt>
              </c:numCache>
            </c:numRef>
          </c:xVal>
          <c:yVal>
            <c:numRef>
              <c:f>Rentenformel!$C$207:$C$212</c:f>
              <c:numCache>
                <c:formatCode>#,##0</c:formatCode>
                <c:ptCount val="6"/>
                <c:pt idx="0">
                  <c:v>13260</c:v>
                </c:pt>
                <c:pt idx="1">
                  <c:v>13260</c:v>
                </c:pt>
                <c:pt idx="2">
                  <c:v>13260</c:v>
                </c:pt>
                <c:pt idx="3">
                  <c:v>20160</c:v>
                </c:pt>
                <c:pt idx="4">
                  <c:v>26520</c:v>
                </c:pt>
                <c:pt idx="5">
                  <c:v>26520</c:v>
                </c:pt>
              </c:numCache>
            </c:numRef>
          </c:yVal>
          <c:smooth val="0"/>
          <c:extLst>
            <c:ext xmlns:c16="http://schemas.microsoft.com/office/drawing/2014/chart" uri="{C3380CC4-5D6E-409C-BE32-E72D297353CC}">
              <c16:uniqueId val="{00000019-3C29-4E3D-8BC8-B4459FE27C17}"/>
            </c:ext>
          </c:extLst>
        </c:ser>
        <c:ser>
          <c:idx val="26"/>
          <c:order val="26"/>
          <c:tx>
            <c:v>27</c:v>
          </c:tx>
          <c:spPr>
            <a:ln w="19050" cap="rnd">
              <a:solidFill>
                <a:schemeClr val="accent3">
                  <a:lumMod val="60000"/>
                  <a:lumOff val="40000"/>
                </a:schemeClr>
              </a:solidFill>
              <a:round/>
            </a:ln>
            <a:effectLst/>
          </c:spPr>
          <c:marker>
            <c:symbol val="none"/>
          </c:marker>
          <c:xVal>
            <c:numRef>
              <c:f>Rentenformel!$B$215:$B$220</c:f>
              <c:numCache>
                <c:formatCode>#,##0</c:formatCode>
                <c:ptCount val="6"/>
                <c:pt idx="0">
                  <c:v>0</c:v>
                </c:pt>
                <c:pt idx="1">
                  <c:v>13680</c:v>
                </c:pt>
                <c:pt idx="2">
                  <c:v>13680</c:v>
                </c:pt>
                <c:pt idx="3">
                  <c:v>41040</c:v>
                </c:pt>
                <c:pt idx="4">
                  <c:v>82080</c:v>
                </c:pt>
                <c:pt idx="5">
                  <c:v>100000</c:v>
                </c:pt>
              </c:numCache>
            </c:numRef>
          </c:xVal>
          <c:yVal>
            <c:numRef>
              <c:f>Rentenformel!$C$215:$C$220</c:f>
              <c:numCache>
                <c:formatCode>#,##0</c:formatCode>
                <c:ptCount val="6"/>
                <c:pt idx="0">
                  <c:v>13680</c:v>
                </c:pt>
                <c:pt idx="1">
                  <c:v>13680</c:v>
                </c:pt>
                <c:pt idx="2">
                  <c:v>13680</c:v>
                </c:pt>
                <c:pt idx="3">
                  <c:v>20796</c:v>
                </c:pt>
                <c:pt idx="4">
                  <c:v>27360</c:v>
                </c:pt>
                <c:pt idx="5">
                  <c:v>27360</c:v>
                </c:pt>
              </c:numCache>
            </c:numRef>
          </c:yVal>
          <c:smooth val="0"/>
          <c:extLst>
            <c:ext xmlns:c16="http://schemas.microsoft.com/office/drawing/2014/chart" uri="{C3380CC4-5D6E-409C-BE32-E72D297353CC}">
              <c16:uniqueId val="{0000001A-3C29-4E3D-8BC8-B4459FE27C17}"/>
            </c:ext>
          </c:extLst>
        </c:ser>
        <c:ser>
          <c:idx val="27"/>
          <c:order val="27"/>
          <c:tx>
            <c:v>28</c:v>
          </c:tx>
          <c:spPr>
            <a:ln w="19050" cap="rnd">
              <a:solidFill>
                <a:schemeClr val="accent4">
                  <a:lumMod val="60000"/>
                  <a:lumOff val="40000"/>
                </a:schemeClr>
              </a:solidFill>
              <a:round/>
            </a:ln>
            <a:effectLst/>
          </c:spPr>
          <c:marker>
            <c:symbol val="none"/>
          </c:marker>
          <c:xVal>
            <c:numRef>
              <c:f>Rentenformel!$B$223:$B$228</c:f>
              <c:numCache>
                <c:formatCode>#,##0</c:formatCode>
                <c:ptCount val="6"/>
                <c:pt idx="0">
                  <c:v>0</c:v>
                </c:pt>
                <c:pt idx="1">
                  <c:v>13920</c:v>
                </c:pt>
                <c:pt idx="2">
                  <c:v>13920</c:v>
                </c:pt>
                <c:pt idx="3">
                  <c:v>41760</c:v>
                </c:pt>
                <c:pt idx="4">
                  <c:v>83520</c:v>
                </c:pt>
                <c:pt idx="5">
                  <c:v>100000</c:v>
                </c:pt>
              </c:numCache>
            </c:numRef>
          </c:xVal>
          <c:yVal>
            <c:numRef>
              <c:f>Rentenformel!$C$223:$C$228</c:f>
              <c:numCache>
                <c:formatCode>#,##0</c:formatCode>
                <c:ptCount val="6"/>
                <c:pt idx="0">
                  <c:v>13920</c:v>
                </c:pt>
                <c:pt idx="1">
                  <c:v>13920</c:v>
                </c:pt>
                <c:pt idx="2">
                  <c:v>13920</c:v>
                </c:pt>
                <c:pt idx="3">
                  <c:v>21156</c:v>
                </c:pt>
                <c:pt idx="4">
                  <c:v>27840</c:v>
                </c:pt>
                <c:pt idx="5">
                  <c:v>27840</c:v>
                </c:pt>
              </c:numCache>
            </c:numRef>
          </c:yVal>
          <c:smooth val="0"/>
          <c:extLst>
            <c:ext xmlns:c16="http://schemas.microsoft.com/office/drawing/2014/chart" uri="{C3380CC4-5D6E-409C-BE32-E72D297353CC}">
              <c16:uniqueId val="{0000001B-3C29-4E3D-8BC8-B4459FE27C17}"/>
            </c:ext>
          </c:extLst>
        </c:ser>
        <c:ser>
          <c:idx val="28"/>
          <c:order val="28"/>
          <c:tx>
            <c:v>29</c:v>
          </c:tx>
          <c:spPr>
            <a:ln w="19050" cap="rnd">
              <a:solidFill>
                <a:schemeClr val="accent5">
                  <a:lumMod val="60000"/>
                  <a:lumOff val="40000"/>
                </a:schemeClr>
              </a:solidFill>
              <a:round/>
            </a:ln>
            <a:effectLst/>
          </c:spPr>
          <c:marker>
            <c:symbol val="none"/>
          </c:marker>
          <c:xVal>
            <c:numRef>
              <c:f>Rentenformel!$B$231:$B$236</c:f>
              <c:numCache>
                <c:formatCode>#,##0</c:formatCode>
                <c:ptCount val="6"/>
                <c:pt idx="0">
                  <c:v>0</c:v>
                </c:pt>
                <c:pt idx="1">
                  <c:v>14040</c:v>
                </c:pt>
                <c:pt idx="2">
                  <c:v>14040</c:v>
                </c:pt>
                <c:pt idx="3">
                  <c:v>42120</c:v>
                </c:pt>
                <c:pt idx="4">
                  <c:v>84240</c:v>
                </c:pt>
                <c:pt idx="5">
                  <c:v>100000</c:v>
                </c:pt>
              </c:numCache>
            </c:numRef>
          </c:xVal>
          <c:yVal>
            <c:numRef>
              <c:f>Rentenformel!$C$231:$C$236</c:f>
              <c:numCache>
                <c:formatCode>#,##0</c:formatCode>
                <c:ptCount val="6"/>
                <c:pt idx="0">
                  <c:v>14040</c:v>
                </c:pt>
                <c:pt idx="1">
                  <c:v>14040</c:v>
                </c:pt>
                <c:pt idx="2">
                  <c:v>14040</c:v>
                </c:pt>
                <c:pt idx="3">
                  <c:v>21336</c:v>
                </c:pt>
                <c:pt idx="4">
                  <c:v>28080</c:v>
                </c:pt>
                <c:pt idx="5">
                  <c:v>28080</c:v>
                </c:pt>
              </c:numCache>
            </c:numRef>
          </c:yVal>
          <c:smooth val="0"/>
          <c:extLst>
            <c:ext xmlns:c16="http://schemas.microsoft.com/office/drawing/2014/chart" uri="{C3380CC4-5D6E-409C-BE32-E72D297353CC}">
              <c16:uniqueId val="{0000001C-3C29-4E3D-8BC8-B4459FE27C17}"/>
            </c:ext>
          </c:extLst>
        </c:ser>
        <c:ser>
          <c:idx val="29"/>
          <c:order val="29"/>
          <c:tx>
            <c:v>30</c:v>
          </c:tx>
          <c:spPr>
            <a:ln w="19050" cap="rnd">
              <a:solidFill>
                <a:schemeClr val="accent6">
                  <a:lumMod val="60000"/>
                  <a:lumOff val="40000"/>
                </a:schemeClr>
              </a:solidFill>
              <a:round/>
            </a:ln>
            <a:effectLst/>
          </c:spPr>
          <c:marker>
            <c:symbol val="none"/>
          </c:marker>
          <c:xVal>
            <c:numRef>
              <c:f>Rentenformel!$B$239:$B$244</c:f>
              <c:numCache>
                <c:formatCode>#,##0</c:formatCode>
                <c:ptCount val="6"/>
                <c:pt idx="0">
                  <c:v>0</c:v>
                </c:pt>
                <c:pt idx="1">
                  <c:v>14100</c:v>
                </c:pt>
                <c:pt idx="2">
                  <c:v>14100</c:v>
                </c:pt>
                <c:pt idx="3">
                  <c:v>42300</c:v>
                </c:pt>
                <c:pt idx="4">
                  <c:v>84600</c:v>
                </c:pt>
                <c:pt idx="5">
                  <c:v>100000</c:v>
                </c:pt>
              </c:numCache>
            </c:numRef>
          </c:xVal>
          <c:yVal>
            <c:numRef>
              <c:f>Rentenformel!$C$239:$C$244</c:f>
              <c:numCache>
                <c:formatCode>#,##0</c:formatCode>
                <c:ptCount val="6"/>
                <c:pt idx="0">
                  <c:v>14100</c:v>
                </c:pt>
                <c:pt idx="1">
                  <c:v>14100</c:v>
                </c:pt>
                <c:pt idx="2">
                  <c:v>14100</c:v>
                </c:pt>
                <c:pt idx="3">
                  <c:v>21432</c:v>
                </c:pt>
                <c:pt idx="4">
                  <c:v>28200</c:v>
                </c:pt>
                <c:pt idx="5">
                  <c:v>28200</c:v>
                </c:pt>
              </c:numCache>
            </c:numRef>
          </c:yVal>
          <c:smooth val="0"/>
          <c:extLst>
            <c:ext xmlns:c16="http://schemas.microsoft.com/office/drawing/2014/chart" uri="{C3380CC4-5D6E-409C-BE32-E72D297353CC}">
              <c16:uniqueId val="{0000001D-3C29-4E3D-8BC8-B4459FE27C17}"/>
            </c:ext>
          </c:extLst>
        </c:ser>
        <c:ser>
          <c:idx val="30"/>
          <c:order val="30"/>
          <c:tx>
            <c:v>31</c:v>
          </c:tx>
          <c:spPr>
            <a:ln w="19050" cap="rnd">
              <a:solidFill>
                <a:schemeClr val="accent1">
                  <a:lumMod val="50000"/>
                </a:schemeClr>
              </a:solidFill>
              <a:round/>
            </a:ln>
            <a:effectLst/>
          </c:spPr>
          <c:marker>
            <c:symbol val="none"/>
          </c:marker>
          <c:xVal>
            <c:numRef>
              <c:f>Rentenformel!$B$247:$B$252</c:f>
              <c:numCache>
                <c:formatCode>#,##0</c:formatCode>
                <c:ptCount val="6"/>
                <c:pt idx="0">
                  <c:v>0</c:v>
                </c:pt>
                <c:pt idx="1">
                  <c:v>14220</c:v>
                </c:pt>
                <c:pt idx="2">
                  <c:v>14220</c:v>
                </c:pt>
                <c:pt idx="3">
                  <c:v>42660</c:v>
                </c:pt>
                <c:pt idx="4">
                  <c:v>85320</c:v>
                </c:pt>
                <c:pt idx="5">
                  <c:v>100000</c:v>
                </c:pt>
              </c:numCache>
            </c:numRef>
          </c:xVal>
          <c:yVal>
            <c:numRef>
              <c:f>Rentenformel!$C$247:$C$252</c:f>
              <c:numCache>
                <c:formatCode>#,##0</c:formatCode>
                <c:ptCount val="6"/>
                <c:pt idx="0">
                  <c:v>14220</c:v>
                </c:pt>
                <c:pt idx="1">
                  <c:v>14220</c:v>
                </c:pt>
                <c:pt idx="2">
                  <c:v>14220</c:v>
                </c:pt>
                <c:pt idx="3">
                  <c:v>21612</c:v>
                </c:pt>
                <c:pt idx="4">
                  <c:v>28440</c:v>
                </c:pt>
                <c:pt idx="5">
                  <c:v>28440</c:v>
                </c:pt>
              </c:numCache>
            </c:numRef>
          </c:yVal>
          <c:smooth val="0"/>
          <c:extLst>
            <c:ext xmlns:c16="http://schemas.microsoft.com/office/drawing/2014/chart" uri="{C3380CC4-5D6E-409C-BE32-E72D297353CC}">
              <c16:uniqueId val="{0000001E-3C29-4E3D-8BC8-B4459FE27C17}"/>
            </c:ext>
          </c:extLst>
        </c:ser>
        <c:ser>
          <c:idx val="31"/>
          <c:order val="31"/>
          <c:tx>
            <c:v>32</c:v>
          </c:tx>
          <c:spPr>
            <a:ln w="19050" cap="rnd">
              <a:solidFill>
                <a:schemeClr val="accent2">
                  <a:lumMod val="50000"/>
                </a:schemeClr>
              </a:solidFill>
              <a:round/>
            </a:ln>
            <a:effectLst/>
          </c:spPr>
          <c:marker>
            <c:symbol val="none"/>
          </c:marker>
          <c:xVal>
            <c:numRef>
              <c:f>Rentenformel!$B$255:$B$260</c:f>
              <c:numCache>
                <c:formatCode>#,##0</c:formatCode>
                <c:ptCount val="6"/>
                <c:pt idx="0">
                  <c:v>0</c:v>
                </c:pt>
                <c:pt idx="1">
                  <c:v>14340</c:v>
                </c:pt>
                <c:pt idx="2">
                  <c:v>14340</c:v>
                </c:pt>
                <c:pt idx="3">
                  <c:v>43020</c:v>
                </c:pt>
                <c:pt idx="4">
                  <c:v>86040</c:v>
                </c:pt>
                <c:pt idx="5">
                  <c:v>100000</c:v>
                </c:pt>
              </c:numCache>
            </c:numRef>
          </c:xVal>
          <c:yVal>
            <c:numRef>
              <c:f>Rentenformel!$C$255:$C$260</c:f>
              <c:numCache>
                <c:formatCode>#,##0</c:formatCode>
                <c:ptCount val="6"/>
                <c:pt idx="0">
                  <c:v>14340</c:v>
                </c:pt>
                <c:pt idx="1">
                  <c:v>14340</c:v>
                </c:pt>
                <c:pt idx="2">
                  <c:v>14340</c:v>
                </c:pt>
                <c:pt idx="3">
                  <c:v>21792</c:v>
                </c:pt>
                <c:pt idx="4">
                  <c:v>28680</c:v>
                </c:pt>
                <c:pt idx="5">
                  <c:v>28680</c:v>
                </c:pt>
              </c:numCache>
            </c:numRef>
          </c:yVal>
          <c:smooth val="0"/>
          <c:extLst>
            <c:ext xmlns:c16="http://schemas.microsoft.com/office/drawing/2014/chart" uri="{C3380CC4-5D6E-409C-BE32-E72D297353CC}">
              <c16:uniqueId val="{00000001-420C-4ABF-B3B5-7975DEC43DCC}"/>
            </c:ext>
          </c:extLst>
        </c:ser>
        <c:ser>
          <c:idx val="32"/>
          <c:order val="32"/>
          <c:tx>
            <c:strRef>
              <c:f>Rentenformel!$E$263</c:f>
              <c:strCache>
                <c:ptCount val="1"/>
                <c:pt idx="0">
                  <c:v>33</c:v>
                </c:pt>
              </c:strCache>
            </c:strRef>
          </c:tx>
          <c:spPr>
            <a:ln w="19050" cap="rnd">
              <a:solidFill>
                <a:schemeClr val="accent3">
                  <a:lumMod val="50000"/>
                </a:schemeClr>
              </a:solidFill>
              <a:round/>
            </a:ln>
            <a:effectLst/>
          </c:spPr>
          <c:marker>
            <c:symbol val="none"/>
          </c:marker>
          <c:xVal>
            <c:numRef>
              <c:f>Rentenformel!$B$263:$B$268</c:f>
              <c:numCache>
                <c:formatCode>#,##0</c:formatCode>
                <c:ptCount val="6"/>
                <c:pt idx="0">
                  <c:v>0</c:v>
                </c:pt>
                <c:pt idx="1">
                  <c:v>14700</c:v>
                </c:pt>
                <c:pt idx="2">
                  <c:v>14700</c:v>
                </c:pt>
                <c:pt idx="3">
                  <c:v>44100</c:v>
                </c:pt>
                <c:pt idx="4">
                  <c:v>88200</c:v>
                </c:pt>
                <c:pt idx="5">
                  <c:v>100000</c:v>
                </c:pt>
              </c:numCache>
            </c:numRef>
          </c:xVal>
          <c:yVal>
            <c:numRef>
              <c:f>Rentenformel!$C$263:$C$268</c:f>
              <c:numCache>
                <c:formatCode>#,##0</c:formatCode>
                <c:ptCount val="6"/>
                <c:pt idx="0">
                  <c:v>14700</c:v>
                </c:pt>
                <c:pt idx="1">
                  <c:v>14700</c:v>
                </c:pt>
                <c:pt idx="2">
                  <c:v>14700</c:v>
                </c:pt>
                <c:pt idx="3">
                  <c:v>22344</c:v>
                </c:pt>
                <c:pt idx="4">
                  <c:v>29400</c:v>
                </c:pt>
                <c:pt idx="5">
                  <c:v>29400</c:v>
                </c:pt>
              </c:numCache>
            </c:numRef>
          </c:yVal>
          <c:smooth val="0"/>
          <c:extLst>
            <c:ext xmlns:c16="http://schemas.microsoft.com/office/drawing/2014/chart" uri="{C3380CC4-5D6E-409C-BE32-E72D297353CC}">
              <c16:uniqueId val="{00000001-0D50-465E-AC7A-F60D61CA53B0}"/>
            </c:ext>
          </c:extLst>
        </c:ser>
        <c:ser>
          <c:idx val="33"/>
          <c:order val="33"/>
          <c:tx>
            <c:strRef>
              <c:f>Rentenformel!$E$271</c:f>
              <c:strCache>
                <c:ptCount val="1"/>
                <c:pt idx="0">
                  <c:v>34</c:v>
                </c:pt>
              </c:strCache>
            </c:strRef>
          </c:tx>
          <c:spPr>
            <a:ln w="19050" cap="rnd">
              <a:solidFill>
                <a:schemeClr val="accent4">
                  <a:lumMod val="50000"/>
                </a:schemeClr>
              </a:solidFill>
              <a:round/>
            </a:ln>
            <a:effectLst/>
          </c:spPr>
          <c:marker>
            <c:symbol val="none"/>
          </c:marker>
          <c:xVal>
            <c:numRef>
              <c:f>Rentenformel!$B$271:$B$276</c:f>
              <c:numCache>
                <c:formatCode>#,##0</c:formatCode>
                <c:ptCount val="6"/>
                <c:pt idx="0">
                  <c:v>0</c:v>
                </c:pt>
                <c:pt idx="1">
                  <c:v>15120</c:v>
                </c:pt>
                <c:pt idx="2">
                  <c:v>15120</c:v>
                </c:pt>
                <c:pt idx="3">
                  <c:v>45360</c:v>
                </c:pt>
                <c:pt idx="4">
                  <c:v>90720</c:v>
                </c:pt>
                <c:pt idx="5">
                  <c:v>100000</c:v>
                </c:pt>
              </c:numCache>
            </c:numRef>
          </c:xVal>
          <c:yVal>
            <c:numRef>
              <c:f>Rentenformel!$C$271:$C$276</c:f>
              <c:numCache>
                <c:formatCode>#,##0</c:formatCode>
                <c:ptCount val="6"/>
                <c:pt idx="0">
                  <c:v>15120</c:v>
                </c:pt>
                <c:pt idx="1">
                  <c:v>15120</c:v>
                </c:pt>
                <c:pt idx="2">
                  <c:v>15120</c:v>
                </c:pt>
                <c:pt idx="3">
                  <c:v>22980</c:v>
                </c:pt>
                <c:pt idx="4">
                  <c:v>30240</c:v>
                </c:pt>
                <c:pt idx="5">
                  <c:v>30240</c:v>
                </c:pt>
              </c:numCache>
            </c:numRef>
          </c:yVal>
          <c:smooth val="0"/>
          <c:extLst>
            <c:ext xmlns:c16="http://schemas.microsoft.com/office/drawing/2014/chart" uri="{C3380CC4-5D6E-409C-BE32-E72D297353CC}">
              <c16:uniqueId val="{00000000-D3A7-4DD6-8518-19D828958C5F}"/>
            </c:ext>
          </c:extLst>
        </c:ser>
        <c:dLbls>
          <c:showLegendKey val="0"/>
          <c:showVal val="0"/>
          <c:showCatName val="0"/>
          <c:showSerName val="0"/>
          <c:showPercent val="0"/>
          <c:showBubbleSize val="0"/>
        </c:dLbls>
        <c:axId val="557723832"/>
        <c:axId val="557713992"/>
        <c:extLst/>
      </c:scatterChart>
      <c:valAx>
        <c:axId val="55772383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out"/>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557713992"/>
        <c:crosses val="autoZero"/>
        <c:crossBetween val="midCat"/>
      </c:valAx>
      <c:valAx>
        <c:axId val="5577139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55772383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78528</xdr:colOff>
      <xdr:row>16</xdr:row>
      <xdr:rowOff>114301</xdr:rowOff>
    </xdr:from>
    <xdr:to>
      <xdr:col>1</xdr:col>
      <xdr:colOff>3009900</xdr:colOff>
      <xdr:row>35</xdr:row>
      <xdr:rowOff>76200</xdr:rowOff>
    </xdr:to>
    <xdr:sp macro="" textlink="">
      <xdr:nvSpPr>
        <xdr:cNvPr id="2" name="Text Box 1">
          <a:extLst>
            <a:ext uri="{FF2B5EF4-FFF2-40B4-BE49-F238E27FC236}">
              <a16:creationId xmlns:a16="http://schemas.microsoft.com/office/drawing/2014/main" id="{B846219F-C839-47EA-BCEA-71BF788E60F2}"/>
            </a:ext>
          </a:extLst>
        </xdr:cNvPr>
        <xdr:cNvSpPr txBox="1">
          <a:spLocks noChangeArrowheads="1"/>
        </xdr:cNvSpPr>
      </xdr:nvSpPr>
      <xdr:spPr bwMode="auto">
        <a:xfrm>
          <a:off x="3193203" y="4238626"/>
          <a:ext cx="2931372" cy="3209924"/>
        </a:xfrm>
        <a:prstGeom prst="rect">
          <a:avLst/>
        </a:prstGeom>
        <a:solidFill>
          <a:schemeClr val="bg1"/>
        </a:solidFill>
        <a:ln w="9525">
          <a:noFill/>
          <a:miter lim="800000"/>
          <a:headEnd/>
          <a:tailEnd/>
        </a:ln>
      </xdr:spPr>
      <xdr:txBody>
        <a:bodyPr vertOverflow="clip" wrap="square" lIns="27432" tIns="22860" rIns="0" bIns="0" anchor="t" upright="1"/>
        <a:lstStyle/>
        <a:p>
          <a:r>
            <a:rPr lang="de-CH" sz="1000">
              <a:effectLst/>
              <a:latin typeface="Arial" panose="020B0604020202020204" pitchFamily="34" charset="0"/>
              <a:ea typeface="+mn-ea"/>
              <a:cs typeface="Arial" panose="020B0604020202020204" pitchFamily="34" charset="0"/>
            </a:rPr>
            <a:t>* Rentenanpassung</a:t>
          </a:r>
        </a:p>
        <a:p>
          <a:endParaRPr lang="de-CH" sz="1000">
            <a:effectLst/>
            <a:latin typeface="Arial" panose="020B0604020202020204" pitchFamily="34" charset="0"/>
            <a:ea typeface="+mn-ea"/>
            <a:cs typeface="Arial" panose="020B0604020202020204" pitchFamily="34" charset="0"/>
          </a:endParaRPr>
        </a:p>
        <a:p>
          <a:r>
            <a:rPr lang="de-CH" sz="1000">
              <a:effectLst/>
              <a:latin typeface="Arial" panose="020B0604020202020204" pitchFamily="34" charset="0"/>
              <a:ea typeface="+mn-ea"/>
              <a:cs typeface="Arial" panose="020B0604020202020204" pitchFamily="34" charset="0"/>
            </a:rPr>
            <a:t>1 IVV:</a:t>
          </a:r>
          <a:r>
            <a:rPr lang="de-CH" sz="1000" baseline="0">
              <a:effectLst/>
              <a:latin typeface="Arial" panose="020B0604020202020204" pitchFamily="34" charset="0"/>
              <a:ea typeface="+mn-ea"/>
              <a:cs typeface="Arial" panose="020B0604020202020204" pitchFamily="34" charset="0"/>
            </a:rPr>
            <a:t> Art. 22 </a:t>
          </a:r>
          <a:r>
            <a:rPr lang="de-CH" sz="1000">
              <a:effectLst/>
              <a:latin typeface="Arial" panose="020B0604020202020204" pitchFamily="34" charset="0"/>
              <a:ea typeface="+mn-ea"/>
              <a:cs typeface="Arial" panose="020B0604020202020204" pitchFamily="34" charset="0"/>
            </a:rPr>
            <a:t>Taggeldbemessung in der erstmaligen</a:t>
          </a:r>
          <a:r>
            <a:rPr lang="de-CH" sz="1000" baseline="0">
              <a:effectLst/>
              <a:latin typeface="Arial" panose="020B0604020202020204" pitchFamily="34" charset="0"/>
              <a:ea typeface="+mn-ea"/>
              <a:cs typeface="Arial" panose="020B0604020202020204" pitchFamily="34" charset="0"/>
            </a:rPr>
            <a:t> beruflichen Ausbildung:</a:t>
          </a:r>
        </a:p>
        <a:p>
          <a:r>
            <a:rPr lang="de-CH" sz="1000">
              <a:effectLst/>
              <a:latin typeface="Arial" panose="020B0604020202020204" pitchFamily="34" charset="0"/>
              <a:ea typeface="+mn-ea"/>
              <a:cs typeface="Arial" panose="020B0604020202020204" pitchFamily="34" charset="0"/>
            </a:rPr>
            <a:t>Von</a:t>
          </a:r>
          <a:r>
            <a:rPr lang="de-CH" sz="1000" baseline="0">
              <a:effectLst/>
              <a:latin typeface="Arial" panose="020B0604020202020204" pitchFamily="34" charset="0"/>
              <a:ea typeface="+mn-ea"/>
              <a:cs typeface="Arial" panose="020B0604020202020204" pitchFamily="34" charset="0"/>
            </a:rPr>
            <a:t> 1987 bis 1996 </a:t>
          </a:r>
          <a:r>
            <a:rPr lang="de-CH" sz="1000">
              <a:effectLst/>
              <a:latin typeface="Arial" panose="020B0604020202020204" pitchFamily="34" charset="0"/>
              <a:ea typeface="+mn-ea"/>
              <a:cs typeface="Arial" panose="020B0604020202020204" pitchFamily="34" charset="0"/>
            </a:rPr>
            <a:t>in Franken pro Tag und ab 1997 in Franken pro Monat.</a:t>
          </a:r>
        </a:p>
        <a:p>
          <a:r>
            <a:rPr lang="de-CH" sz="1000" baseline="0">
              <a:effectLst/>
              <a:latin typeface="Arial" panose="020B0604020202020204" pitchFamily="34" charset="0"/>
              <a:ea typeface="+mn-ea"/>
              <a:cs typeface="Arial" panose="020B0604020202020204" pitchFamily="34" charset="0"/>
            </a:rPr>
            <a:t>2004 bis 2021: Das Taggeld entspricht 10% des Höchstbetrages des Taggeldes (IVG, Art. 24).</a:t>
          </a:r>
          <a:endParaRPr lang="de-CH" sz="1000">
            <a:effectLst/>
            <a:latin typeface="Arial" panose="020B0604020202020204" pitchFamily="34" charset="0"/>
            <a:cs typeface="Arial" panose="020B0604020202020204" pitchFamily="34" charset="0"/>
          </a:endParaRPr>
        </a:p>
        <a:p>
          <a:r>
            <a:rPr lang="de-CH" sz="1000">
              <a:effectLst/>
              <a:latin typeface="Arial" panose="020B0604020202020204" pitchFamily="34" charset="0"/>
              <a:ea typeface="+mn-ea"/>
              <a:cs typeface="Arial" panose="020B0604020202020204" pitchFamily="34" charset="0"/>
            </a:rPr>
            <a:t>Ab dem 25. Altersjahr entspricht das Taggeld hochgerechnet auf einen Monat dem Höchstbetrag der AHV-Rente</a:t>
          </a:r>
          <a:r>
            <a:rPr lang="de-CH" sz="1000" baseline="0">
              <a:effectLst/>
              <a:latin typeface="Arial" panose="020B0604020202020204" pitchFamily="34" charset="0"/>
              <a:ea typeface="+mn-ea"/>
              <a:cs typeface="Arial" panose="020B0604020202020204" pitchFamily="34" charset="0"/>
            </a:rPr>
            <a:t> (IVV Art. 22).</a:t>
          </a:r>
          <a:endParaRPr lang="de-CH" sz="1000">
            <a:effectLst/>
            <a:latin typeface="Arial" panose="020B0604020202020204" pitchFamily="34" charset="0"/>
            <a:cs typeface="Arial" panose="020B0604020202020204" pitchFamily="34" charset="0"/>
          </a:endParaRPr>
        </a:p>
        <a:p>
          <a:pPr lvl="0"/>
          <a:r>
            <a:rPr lang="de-CH" sz="1000">
              <a:effectLst/>
              <a:latin typeface="Arial" panose="020B0604020202020204" pitchFamily="34" charset="0"/>
              <a:ea typeface="+mn-ea"/>
              <a:cs typeface="Arial" panose="020B0604020202020204" pitchFamily="34" charset="0"/>
            </a:rPr>
            <a:t>Ab</a:t>
          </a:r>
          <a:r>
            <a:rPr lang="de-CH" sz="1000" baseline="0">
              <a:effectLst/>
              <a:latin typeface="Arial" panose="020B0604020202020204" pitchFamily="34" charset="0"/>
              <a:ea typeface="+mn-ea"/>
              <a:cs typeface="Arial" panose="020B0604020202020204" pitchFamily="34" charset="0"/>
            </a:rPr>
            <a:t> 2022: Das Taggeld entspricht im ersten Lehrjahr einem Viertel der minimalen Altersrente (AHVG, Art. 34) und ab dem zweiten Lehrjahr einem Drittel der minimalen Altersrente (AHVG, Art. 34).</a:t>
          </a:r>
        </a:p>
        <a:p>
          <a:endParaRPr lang="de-CH" sz="1000">
            <a:effectLst/>
            <a:latin typeface="Arial" panose="020B0604020202020204" pitchFamily="34" charset="0"/>
            <a:ea typeface="+mn-ea"/>
            <a:cs typeface="Arial" panose="020B0604020202020204" pitchFamily="34" charset="0"/>
          </a:endParaRPr>
        </a:p>
        <a:p>
          <a:pPr rtl="0"/>
          <a:r>
            <a:rPr lang="de-CH" sz="1000">
              <a:effectLst/>
              <a:latin typeface="Arial" panose="020B0604020202020204" pitchFamily="34" charset="0"/>
              <a:ea typeface="+mn-ea"/>
              <a:cs typeface="Arial" panose="020B0604020202020204" pitchFamily="34" charset="0"/>
            </a:rPr>
            <a:t>Quelle: Bundesgesetz über die Invalidenversicherung (IVG); Bundesgesetz über die Alters- und Hinterlassenenversicherung (AHVG)</a:t>
          </a:r>
        </a:p>
      </xdr:txBody>
    </xdr:sp>
    <xdr:clientData/>
  </xdr:twoCellAnchor>
  <xdr:twoCellAnchor>
    <xdr:from>
      <xdr:col>0</xdr:col>
      <xdr:colOff>66675</xdr:colOff>
      <xdr:row>16</xdr:row>
      <xdr:rowOff>123823</xdr:rowOff>
    </xdr:from>
    <xdr:to>
      <xdr:col>0</xdr:col>
      <xdr:colOff>3038475</xdr:colOff>
      <xdr:row>36</xdr:row>
      <xdr:rowOff>38100</xdr:rowOff>
    </xdr:to>
    <xdr:sp macro="" textlink="">
      <xdr:nvSpPr>
        <xdr:cNvPr id="3" name="Text Box 2">
          <a:extLst>
            <a:ext uri="{FF2B5EF4-FFF2-40B4-BE49-F238E27FC236}">
              <a16:creationId xmlns:a16="http://schemas.microsoft.com/office/drawing/2014/main" id="{64999D96-71ED-4076-BD5C-77EB492713B3}"/>
            </a:ext>
          </a:extLst>
        </xdr:cNvPr>
        <xdr:cNvSpPr txBox="1">
          <a:spLocks noChangeArrowheads="1"/>
        </xdr:cNvSpPr>
      </xdr:nvSpPr>
      <xdr:spPr bwMode="auto">
        <a:xfrm>
          <a:off x="66675" y="4248148"/>
          <a:ext cx="2971800" cy="3343277"/>
        </a:xfrm>
        <a:prstGeom prst="rect">
          <a:avLst/>
        </a:prstGeom>
        <a:solidFill>
          <a:schemeClr val="bg1"/>
        </a:solidFill>
        <a:ln w="9525">
          <a:noFill/>
          <a:miter lim="800000"/>
          <a:headEnd/>
          <a:tailEnd/>
        </a:ln>
      </xdr:spPr>
      <xdr:txBody>
        <a:bodyPr vertOverflow="clip" wrap="square" lIns="27432" tIns="22860" rIns="0" bIns="0" anchor="t" upright="1"/>
        <a:lstStyle/>
        <a:p>
          <a:r>
            <a:rPr lang="fr-CH" sz="1000">
              <a:effectLst/>
              <a:latin typeface="Arial" panose="020B0604020202020204" pitchFamily="34" charset="0"/>
              <a:ea typeface="+mn-ea"/>
              <a:cs typeface="Arial" panose="020B0604020202020204" pitchFamily="34" charset="0"/>
            </a:rPr>
            <a:t>*Adaptation des rentes</a:t>
          </a:r>
        </a:p>
        <a:p>
          <a:endParaRPr lang="fr-CH" sz="1000">
            <a:effectLst/>
            <a:latin typeface="Arial" panose="020B0604020202020204" pitchFamily="34" charset="0"/>
            <a:ea typeface="+mn-ea"/>
            <a:cs typeface="Arial" panose="020B0604020202020204" pitchFamily="34" charset="0"/>
          </a:endParaRPr>
        </a:p>
        <a:p>
          <a:r>
            <a:rPr lang="fr-CH" sz="1000">
              <a:effectLst/>
              <a:latin typeface="Arial" panose="020B0604020202020204" pitchFamily="34" charset="0"/>
              <a:ea typeface="+mn-ea"/>
              <a:cs typeface="Arial" panose="020B0604020202020204" pitchFamily="34" charset="0"/>
            </a:rPr>
            <a:t>1 Art. 22 RAI Calcul de l’indemnité journalière pendant la formation professionnelle initiale:</a:t>
          </a:r>
          <a:endParaRPr lang="de-CH" sz="1000">
            <a:effectLst/>
            <a:latin typeface="Arial" panose="020B0604020202020204" pitchFamily="34" charset="0"/>
            <a:ea typeface="+mn-ea"/>
            <a:cs typeface="Arial" panose="020B0604020202020204" pitchFamily="34" charset="0"/>
          </a:endParaRPr>
        </a:p>
        <a:p>
          <a:r>
            <a:rPr lang="fr-CH" sz="1000">
              <a:effectLst/>
              <a:latin typeface="Arial" panose="020B0604020202020204" pitchFamily="34" charset="0"/>
              <a:ea typeface="+mn-ea"/>
              <a:cs typeface="Arial" panose="020B0604020202020204" pitchFamily="34" charset="0"/>
            </a:rPr>
            <a:t>De 1987 à 1996 en francs par jour et à partir de 1997 en francs par mois.</a:t>
          </a:r>
        </a:p>
        <a:p>
          <a:r>
            <a:rPr lang="fr-CH" sz="1000">
              <a:effectLst/>
              <a:latin typeface="Arial" panose="020B0604020202020204" pitchFamily="34" charset="0"/>
              <a:ea typeface="+mn-ea"/>
              <a:cs typeface="Arial" panose="020B0604020202020204" pitchFamily="34" charset="0"/>
            </a:rPr>
            <a:t>2004 à 2021 : l’indemnité journalière correspond à 10 % du montant maximal de l’indemnité journalière (art. 24 LAI).</a:t>
          </a:r>
          <a:endParaRPr lang="de-CH" sz="1000">
            <a:effectLst/>
            <a:latin typeface="Arial" panose="020B0604020202020204" pitchFamily="34" charset="0"/>
            <a:ea typeface="+mn-ea"/>
            <a:cs typeface="Arial" panose="020B0604020202020204" pitchFamily="34" charset="0"/>
          </a:endParaRPr>
        </a:p>
        <a:p>
          <a:r>
            <a:rPr lang="fr-CH" sz="1000">
              <a:effectLst/>
              <a:latin typeface="Arial" panose="020B0604020202020204" pitchFamily="34" charset="0"/>
              <a:ea typeface="+mn-ea"/>
              <a:cs typeface="Arial" panose="020B0604020202020204" pitchFamily="34" charset="0"/>
            </a:rPr>
            <a:t>À partir de 25 ans, l’indemnité journalière correspond, rapportée à un mois, au montant de la rente AVS maximale (art. 22 RAI).</a:t>
          </a:r>
          <a:endParaRPr lang="de-CH" sz="1000">
            <a:effectLst/>
            <a:latin typeface="Arial" panose="020B0604020202020204" pitchFamily="34" charset="0"/>
            <a:ea typeface="+mn-ea"/>
            <a:cs typeface="Arial" panose="020B0604020202020204" pitchFamily="34" charset="0"/>
          </a:endParaRPr>
        </a:p>
        <a:p>
          <a:r>
            <a:rPr lang="fr-CH" sz="1000">
              <a:effectLst/>
              <a:latin typeface="Arial" panose="020B0604020202020204" pitchFamily="34" charset="0"/>
              <a:ea typeface="+mn-ea"/>
              <a:cs typeface="Arial" panose="020B0604020202020204" pitchFamily="34" charset="0"/>
            </a:rPr>
            <a:t>Depuis 2022 ; le montant mensuel de l’indemnité journalière correspond au quart de la rente de vieillesse minimale (art. 34 LAVS) pendant la première année de la formation professionnelle initiale, puis à un tiers de cette rente à partir de la deuxième année.</a:t>
          </a:r>
          <a:endParaRPr lang="de-CH" sz="1000">
            <a:effectLst/>
            <a:latin typeface="Arial" panose="020B0604020202020204" pitchFamily="34" charset="0"/>
            <a:ea typeface="+mn-ea"/>
            <a:cs typeface="Arial" panose="020B0604020202020204" pitchFamily="34" charset="0"/>
          </a:endParaRPr>
        </a:p>
        <a:p>
          <a:endParaRPr lang="de-CH" sz="1000">
            <a:effectLst/>
            <a:latin typeface="Arial" panose="020B0604020202020204" pitchFamily="34" charset="0"/>
            <a:ea typeface="+mn-ea"/>
            <a:cs typeface="Arial" panose="020B060402020202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de-CH" sz="1000">
              <a:effectLst/>
              <a:latin typeface="Arial" panose="020B0604020202020204" pitchFamily="34" charset="0"/>
              <a:ea typeface="+mn-ea"/>
              <a:cs typeface="Arial" panose="020B0604020202020204" pitchFamily="34" charset="0"/>
            </a:rPr>
            <a:t>Source : Loi fédérale sur l'assurance-invalidité (LAI); loi fédérale sur l'assurance-vieillesse et survivants (LAVS)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25</xdr:row>
      <xdr:rowOff>0</xdr:rowOff>
    </xdr:from>
    <xdr:to>
      <xdr:col>4</xdr:col>
      <xdr:colOff>76200</xdr:colOff>
      <xdr:row>26</xdr:row>
      <xdr:rowOff>39461</xdr:rowOff>
    </xdr:to>
    <xdr:sp macro="" textlink="">
      <xdr:nvSpPr>
        <xdr:cNvPr id="2067" name="Text Box 3">
          <a:extLst>
            <a:ext uri="{FF2B5EF4-FFF2-40B4-BE49-F238E27FC236}">
              <a16:creationId xmlns:a16="http://schemas.microsoft.com/office/drawing/2014/main" id="{00000000-0008-0000-0000-000013080000}"/>
            </a:ext>
          </a:extLst>
        </xdr:cNvPr>
        <xdr:cNvSpPr txBox="1">
          <a:spLocks noChangeArrowheads="1"/>
        </xdr:cNvSpPr>
      </xdr:nvSpPr>
      <xdr:spPr bwMode="auto">
        <a:xfrm>
          <a:off x="10467975" y="4324350"/>
          <a:ext cx="76200" cy="200025"/>
        </a:xfrm>
        <a:prstGeom prst="rect">
          <a:avLst/>
        </a:prstGeom>
        <a:noFill/>
        <a:ln w="9525">
          <a:noFill/>
          <a:miter lim="800000"/>
          <a:headEnd/>
          <a:tailEnd/>
        </a:ln>
      </xdr:spPr>
    </xdr:sp>
    <xdr:clientData/>
  </xdr:twoCellAnchor>
  <xdr:twoCellAnchor editAs="oneCell">
    <xdr:from>
      <xdr:col>6</xdr:col>
      <xdr:colOff>0</xdr:colOff>
      <xdr:row>14</xdr:row>
      <xdr:rowOff>9525</xdr:rowOff>
    </xdr:from>
    <xdr:to>
      <xdr:col>6</xdr:col>
      <xdr:colOff>76200</xdr:colOff>
      <xdr:row>15</xdr:row>
      <xdr:rowOff>48986</xdr:rowOff>
    </xdr:to>
    <xdr:sp macro="" textlink="">
      <xdr:nvSpPr>
        <xdr:cNvPr id="2068" name="Text Box 5">
          <a:extLst>
            <a:ext uri="{FF2B5EF4-FFF2-40B4-BE49-F238E27FC236}">
              <a16:creationId xmlns:a16="http://schemas.microsoft.com/office/drawing/2014/main" id="{00000000-0008-0000-0000-000014080000}"/>
            </a:ext>
          </a:extLst>
        </xdr:cNvPr>
        <xdr:cNvSpPr txBox="1">
          <a:spLocks noChangeArrowheads="1"/>
        </xdr:cNvSpPr>
      </xdr:nvSpPr>
      <xdr:spPr bwMode="auto">
        <a:xfrm>
          <a:off x="16602075" y="2352675"/>
          <a:ext cx="76200" cy="200025"/>
        </a:xfrm>
        <a:prstGeom prst="rect">
          <a:avLst/>
        </a:prstGeom>
        <a:noFill/>
        <a:ln w="9525">
          <a:noFill/>
          <a:miter lim="800000"/>
          <a:headEnd/>
          <a:tailEnd/>
        </a:ln>
      </xdr:spPr>
    </xdr:sp>
    <xdr:clientData/>
  </xdr:twoCellAnchor>
  <xdr:twoCellAnchor editAs="oneCell">
    <xdr:from>
      <xdr:col>6</xdr:col>
      <xdr:colOff>0</xdr:colOff>
      <xdr:row>13</xdr:row>
      <xdr:rowOff>9525</xdr:rowOff>
    </xdr:from>
    <xdr:to>
      <xdr:col>6</xdr:col>
      <xdr:colOff>76200</xdr:colOff>
      <xdr:row>14</xdr:row>
      <xdr:rowOff>48985</xdr:rowOff>
    </xdr:to>
    <xdr:sp macro="" textlink="">
      <xdr:nvSpPr>
        <xdr:cNvPr id="12" name="Text Box 5">
          <a:extLst>
            <a:ext uri="{FF2B5EF4-FFF2-40B4-BE49-F238E27FC236}">
              <a16:creationId xmlns:a16="http://schemas.microsoft.com/office/drawing/2014/main" id="{00000000-0008-0000-0000-00000C000000}"/>
            </a:ext>
          </a:extLst>
        </xdr:cNvPr>
        <xdr:cNvSpPr txBox="1">
          <a:spLocks noChangeArrowheads="1"/>
        </xdr:cNvSpPr>
      </xdr:nvSpPr>
      <xdr:spPr bwMode="auto">
        <a:xfrm>
          <a:off x="16059150" y="3000375"/>
          <a:ext cx="76200" cy="200025"/>
        </a:xfrm>
        <a:prstGeom prst="rect">
          <a:avLst/>
        </a:prstGeom>
        <a:noFill/>
        <a:ln w="9525">
          <a:noFill/>
          <a:miter lim="800000"/>
          <a:headEnd/>
          <a:tailEnd/>
        </a:ln>
      </xdr:spPr>
    </xdr:sp>
    <xdr:clientData/>
  </xdr:twoCellAnchor>
  <xdr:twoCellAnchor editAs="oneCell">
    <xdr:from>
      <xdr:col>6</xdr:col>
      <xdr:colOff>0</xdr:colOff>
      <xdr:row>13</xdr:row>
      <xdr:rowOff>9525</xdr:rowOff>
    </xdr:from>
    <xdr:to>
      <xdr:col>6</xdr:col>
      <xdr:colOff>76200</xdr:colOff>
      <xdr:row>14</xdr:row>
      <xdr:rowOff>48985</xdr:rowOff>
    </xdr:to>
    <xdr:sp macro="" textlink="">
      <xdr:nvSpPr>
        <xdr:cNvPr id="9" name="Text Box 5">
          <a:extLst>
            <a:ext uri="{FF2B5EF4-FFF2-40B4-BE49-F238E27FC236}">
              <a16:creationId xmlns:a16="http://schemas.microsoft.com/office/drawing/2014/main" id="{00000000-0008-0000-0000-000009000000}"/>
            </a:ext>
          </a:extLst>
        </xdr:cNvPr>
        <xdr:cNvSpPr txBox="1">
          <a:spLocks noChangeArrowheads="1"/>
        </xdr:cNvSpPr>
      </xdr:nvSpPr>
      <xdr:spPr bwMode="auto">
        <a:xfrm>
          <a:off x="15811500" y="2945466"/>
          <a:ext cx="76200" cy="194983"/>
        </a:xfrm>
        <a:prstGeom prst="rect">
          <a:avLst/>
        </a:prstGeom>
        <a:noFill/>
        <a:ln w="9525">
          <a:noFill/>
          <a:miter lim="800000"/>
          <a:headEnd/>
          <a:tailEnd/>
        </a:ln>
      </xdr:spPr>
    </xdr:sp>
    <xdr:clientData/>
  </xdr:twoCellAnchor>
  <xdr:twoCellAnchor editAs="oneCell">
    <xdr:from>
      <xdr:col>6</xdr:col>
      <xdr:colOff>0</xdr:colOff>
      <xdr:row>11</xdr:row>
      <xdr:rowOff>9525</xdr:rowOff>
    </xdr:from>
    <xdr:to>
      <xdr:col>6</xdr:col>
      <xdr:colOff>76200</xdr:colOff>
      <xdr:row>12</xdr:row>
      <xdr:rowOff>48987</xdr:rowOff>
    </xdr:to>
    <xdr:sp macro="" textlink="">
      <xdr:nvSpPr>
        <xdr:cNvPr id="11" name="Text Box 5">
          <a:extLst>
            <a:ext uri="{FF2B5EF4-FFF2-40B4-BE49-F238E27FC236}">
              <a16:creationId xmlns:a16="http://schemas.microsoft.com/office/drawing/2014/main" id="{00000000-0008-0000-0000-00000B000000}"/>
            </a:ext>
          </a:extLst>
        </xdr:cNvPr>
        <xdr:cNvSpPr txBox="1">
          <a:spLocks noChangeArrowheads="1"/>
        </xdr:cNvSpPr>
      </xdr:nvSpPr>
      <xdr:spPr bwMode="auto">
        <a:xfrm>
          <a:off x="15811500" y="2788584"/>
          <a:ext cx="76200" cy="194982"/>
        </a:xfrm>
        <a:prstGeom prst="rect">
          <a:avLst/>
        </a:prstGeom>
        <a:noFill/>
        <a:ln w="9525">
          <a:noFill/>
          <a:miter lim="800000"/>
          <a:headEnd/>
          <a:tailEnd/>
        </a:ln>
      </xdr:spPr>
    </xdr:sp>
    <xdr:clientData/>
  </xdr:twoCellAnchor>
  <xdr:oneCellAnchor>
    <xdr:from>
      <xdr:col>7</xdr:col>
      <xdr:colOff>0</xdr:colOff>
      <xdr:row>14</xdr:row>
      <xdr:rowOff>9525</xdr:rowOff>
    </xdr:from>
    <xdr:ext cx="76200" cy="203200"/>
    <xdr:sp macro="" textlink="">
      <xdr:nvSpPr>
        <xdr:cNvPr id="10" name="Text Box 5">
          <a:extLst>
            <a:ext uri="{FF2B5EF4-FFF2-40B4-BE49-F238E27FC236}">
              <a16:creationId xmlns:a16="http://schemas.microsoft.com/office/drawing/2014/main" id="{00000000-0008-0000-0000-00000A000000}"/>
            </a:ext>
          </a:extLst>
        </xdr:cNvPr>
        <xdr:cNvSpPr txBox="1">
          <a:spLocks noChangeArrowheads="1"/>
        </xdr:cNvSpPr>
      </xdr:nvSpPr>
      <xdr:spPr bwMode="auto">
        <a:xfrm>
          <a:off x="15494000" y="3032125"/>
          <a:ext cx="76200" cy="203200"/>
        </a:xfrm>
        <a:prstGeom prst="rect">
          <a:avLst/>
        </a:prstGeom>
        <a:noFill/>
        <a:ln w="9525">
          <a:noFill/>
          <a:miter lim="800000"/>
          <a:headEnd/>
          <a:tailEnd/>
        </a:ln>
      </xdr:spPr>
    </xdr:sp>
    <xdr:clientData/>
  </xdr:oneCellAnchor>
  <xdr:oneCellAnchor>
    <xdr:from>
      <xdr:col>7</xdr:col>
      <xdr:colOff>0</xdr:colOff>
      <xdr:row>13</xdr:row>
      <xdr:rowOff>9525</xdr:rowOff>
    </xdr:from>
    <xdr:ext cx="76200" cy="203200"/>
    <xdr:sp macro="" textlink="">
      <xdr:nvSpPr>
        <xdr:cNvPr id="13" name="Text Box 5">
          <a:extLst>
            <a:ext uri="{FF2B5EF4-FFF2-40B4-BE49-F238E27FC236}">
              <a16:creationId xmlns:a16="http://schemas.microsoft.com/office/drawing/2014/main" id="{00000000-0008-0000-0000-00000D000000}"/>
            </a:ext>
          </a:extLst>
        </xdr:cNvPr>
        <xdr:cNvSpPr txBox="1">
          <a:spLocks noChangeArrowheads="1"/>
        </xdr:cNvSpPr>
      </xdr:nvSpPr>
      <xdr:spPr bwMode="auto">
        <a:xfrm>
          <a:off x="15494000" y="2867025"/>
          <a:ext cx="76200" cy="203200"/>
        </a:xfrm>
        <a:prstGeom prst="rect">
          <a:avLst/>
        </a:prstGeom>
        <a:noFill/>
        <a:ln w="9525">
          <a:noFill/>
          <a:miter lim="800000"/>
          <a:headEnd/>
          <a:tailEnd/>
        </a:ln>
      </xdr:spPr>
    </xdr:sp>
    <xdr:clientData/>
  </xdr:oneCellAnchor>
  <xdr:oneCellAnchor>
    <xdr:from>
      <xdr:col>7</xdr:col>
      <xdr:colOff>0</xdr:colOff>
      <xdr:row>13</xdr:row>
      <xdr:rowOff>9525</xdr:rowOff>
    </xdr:from>
    <xdr:ext cx="76200" cy="203200"/>
    <xdr:sp macro="" textlink="">
      <xdr:nvSpPr>
        <xdr:cNvPr id="14" name="Text Box 5">
          <a:extLst>
            <a:ext uri="{FF2B5EF4-FFF2-40B4-BE49-F238E27FC236}">
              <a16:creationId xmlns:a16="http://schemas.microsoft.com/office/drawing/2014/main" id="{00000000-0008-0000-0000-00000E000000}"/>
            </a:ext>
          </a:extLst>
        </xdr:cNvPr>
        <xdr:cNvSpPr txBox="1">
          <a:spLocks noChangeArrowheads="1"/>
        </xdr:cNvSpPr>
      </xdr:nvSpPr>
      <xdr:spPr bwMode="auto">
        <a:xfrm>
          <a:off x="15494000" y="2867025"/>
          <a:ext cx="76200" cy="203200"/>
        </a:xfrm>
        <a:prstGeom prst="rect">
          <a:avLst/>
        </a:prstGeom>
        <a:noFill/>
        <a:ln w="9525">
          <a:noFill/>
          <a:miter lim="800000"/>
          <a:headEnd/>
          <a:tailEnd/>
        </a:ln>
      </xdr:spPr>
    </xdr:sp>
    <xdr:clientData/>
  </xdr:oneCellAnchor>
  <xdr:oneCellAnchor>
    <xdr:from>
      <xdr:col>7</xdr:col>
      <xdr:colOff>0</xdr:colOff>
      <xdr:row>11</xdr:row>
      <xdr:rowOff>9525</xdr:rowOff>
    </xdr:from>
    <xdr:ext cx="76200" cy="203200"/>
    <xdr:sp macro="" textlink="">
      <xdr:nvSpPr>
        <xdr:cNvPr id="15" name="Text Box 5">
          <a:extLst>
            <a:ext uri="{FF2B5EF4-FFF2-40B4-BE49-F238E27FC236}">
              <a16:creationId xmlns:a16="http://schemas.microsoft.com/office/drawing/2014/main" id="{00000000-0008-0000-0000-00000F000000}"/>
            </a:ext>
          </a:extLst>
        </xdr:cNvPr>
        <xdr:cNvSpPr txBox="1">
          <a:spLocks noChangeArrowheads="1"/>
        </xdr:cNvSpPr>
      </xdr:nvSpPr>
      <xdr:spPr bwMode="auto">
        <a:xfrm>
          <a:off x="15494000" y="2701925"/>
          <a:ext cx="76200" cy="203200"/>
        </a:xfrm>
        <a:prstGeom prst="rect">
          <a:avLst/>
        </a:prstGeom>
        <a:noFill/>
        <a:ln w="9525">
          <a:noFill/>
          <a:miter lim="800000"/>
          <a:headEnd/>
          <a:tailEnd/>
        </a:ln>
      </xdr:spPr>
    </xdr:sp>
    <xdr:clientData/>
  </xdr:oneCellAnchor>
  <xdr:oneCellAnchor>
    <xdr:from>
      <xdr:col>6</xdr:col>
      <xdr:colOff>0</xdr:colOff>
      <xdr:row>12</xdr:row>
      <xdr:rowOff>9525</xdr:rowOff>
    </xdr:from>
    <xdr:ext cx="76200" cy="204354"/>
    <xdr:sp macro="" textlink="">
      <xdr:nvSpPr>
        <xdr:cNvPr id="20" name="Text Box 5">
          <a:extLst>
            <a:ext uri="{FF2B5EF4-FFF2-40B4-BE49-F238E27FC236}">
              <a16:creationId xmlns:a16="http://schemas.microsoft.com/office/drawing/2014/main" id="{00000000-0008-0000-0000-000014000000}"/>
            </a:ext>
          </a:extLst>
        </xdr:cNvPr>
        <xdr:cNvSpPr txBox="1">
          <a:spLocks noChangeArrowheads="1"/>
        </xdr:cNvSpPr>
      </xdr:nvSpPr>
      <xdr:spPr bwMode="auto">
        <a:xfrm>
          <a:off x="15517091" y="2877416"/>
          <a:ext cx="76200" cy="204354"/>
        </a:xfrm>
        <a:prstGeom prst="rect">
          <a:avLst/>
        </a:prstGeom>
        <a:noFill/>
        <a:ln w="9525">
          <a:noFill/>
          <a:miter lim="800000"/>
          <a:headEnd/>
          <a:tailEnd/>
        </a:ln>
      </xdr:spPr>
    </xdr:sp>
    <xdr:clientData/>
  </xdr:oneCellAnchor>
  <xdr:oneCellAnchor>
    <xdr:from>
      <xdr:col>6</xdr:col>
      <xdr:colOff>0</xdr:colOff>
      <xdr:row>12</xdr:row>
      <xdr:rowOff>9525</xdr:rowOff>
    </xdr:from>
    <xdr:ext cx="76200" cy="204354"/>
    <xdr:sp macro="" textlink="">
      <xdr:nvSpPr>
        <xdr:cNvPr id="21" name="Text Box 5">
          <a:extLst>
            <a:ext uri="{FF2B5EF4-FFF2-40B4-BE49-F238E27FC236}">
              <a16:creationId xmlns:a16="http://schemas.microsoft.com/office/drawing/2014/main" id="{00000000-0008-0000-0000-000015000000}"/>
            </a:ext>
          </a:extLst>
        </xdr:cNvPr>
        <xdr:cNvSpPr txBox="1">
          <a:spLocks noChangeArrowheads="1"/>
        </xdr:cNvSpPr>
      </xdr:nvSpPr>
      <xdr:spPr bwMode="auto">
        <a:xfrm>
          <a:off x="15517091" y="2877416"/>
          <a:ext cx="76200" cy="204354"/>
        </a:xfrm>
        <a:prstGeom prst="rect">
          <a:avLst/>
        </a:prstGeom>
        <a:noFill/>
        <a:ln w="9525">
          <a:noFill/>
          <a:miter lim="800000"/>
          <a:headEnd/>
          <a:tailEnd/>
        </a:ln>
      </xdr:spPr>
    </xdr:sp>
    <xdr:clientData/>
  </xdr:oneCellAnchor>
  <xdr:oneCellAnchor>
    <xdr:from>
      <xdr:col>7</xdr:col>
      <xdr:colOff>0</xdr:colOff>
      <xdr:row>12</xdr:row>
      <xdr:rowOff>9525</xdr:rowOff>
    </xdr:from>
    <xdr:ext cx="76200" cy="203200"/>
    <xdr:sp macro="" textlink="">
      <xdr:nvSpPr>
        <xdr:cNvPr id="22" name="Text Box 5">
          <a:extLst>
            <a:ext uri="{FF2B5EF4-FFF2-40B4-BE49-F238E27FC236}">
              <a16:creationId xmlns:a16="http://schemas.microsoft.com/office/drawing/2014/main" id="{00000000-0008-0000-0000-000016000000}"/>
            </a:ext>
          </a:extLst>
        </xdr:cNvPr>
        <xdr:cNvSpPr txBox="1">
          <a:spLocks noChangeArrowheads="1"/>
        </xdr:cNvSpPr>
      </xdr:nvSpPr>
      <xdr:spPr bwMode="auto">
        <a:xfrm>
          <a:off x="17332036" y="2877416"/>
          <a:ext cx="76200" cy="203200"/>
        </a:xfrm>
        <a:prstGeom prst="rect">
          <a:avLst/>
        </a:prstGeom>
        <a:noFill/>
        <a:ln w="9525">
          <a:noFill/>
          <a:miter lim="800000"/>
          <a:headEnd/>
          <a:tailEnd/>
        </a:ln>
      </xdr:spPr>
    </xdr:sp>
    <xdr:clientData/>
  </xdr:oneCellAnchor>
  <xdr:oneCellAnchor>
    <xdr:from>
      <xdr:col>7</xdr:col>
      <xdr:colOff>0</xdr:colOff>
      <xdr:row>12</xdr:row>
      <xdr:rowOff>9525</xdr:rowOff>
    </xdr:from>
    <xdr:ext cx="76200" cy="203200"/>
    <xdr:sp macro="" textlink="">
      <xdr:nvSpPr>
        <xdr:cNvPr id="23" name="Text Box 5">
          <a:extLst>
            <a:ext uri="{FF2B5EF4-FFF2-40B4-BE49-F238E27FC236}">
              <a16:creationId xmlns:a16="http://schemas.microsoft.com/office/drawing/2014/main" id="{00000000-0008-0000-0000-000017000000}"/>
            </a:ext>
          </a:extLst>
        </xdr:cNvPr>
        <xdr:cNvSpPr txBox="1">
          <a:spLocks noChangeArrowheads="1"/>
        </xdr:cNvSpPr>
      </xdr:nvSpPr>
      <xdr:spPr bwMode="auto">
        <a:xfrm>
          <a:off x="17332036" y="2877416"/>
          <a:ext cx="76200" cy="203200"/>
        </a:xfrm>
        <a:prstGeom prst="rect">
          <a:avLst/>
        </a:prstGeom>
        <a:noFill/>
        <a:ln w="9525">
          <a:noFill/>
          <a:miter lim="800000"/>
          <a:headEnd/>
          <a:tailEnd/>
        </a:ln>
      </xdr:spPr>
    </xdr:sp>
    <xdr:clientData/>
  </xdr:oneCellAnchor>
  <xdr:twoCellAnchor>
    <xdr:from>
      <xdr:col>0</xdr:col>
      <xdr:colOff>81642</xdr:colOff>
      <xdr:row>1</xdr:row>
      <xdr:rowOff>123825</xdr:rowOff>
    </xdr:from>
    <xdr:to>
      <xdr:col>1</xdr:col>
      <xdr:colOff>2990850</xdr:colOff>
      <xdr:row>92</xdr:row>
      <xdr:rowOff>123824</xdr:rowOff>
    </xdr:to>
    <xdr:graphicFrame macro="">
      <xdr:nvGraphicFramePr>
        <xdr:cNvPr id="16" name="Diagramm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6</xdr:col>
      <xdr:colOff>0</xdr:colOff>
      <xdr:row>12</xdr:row>
      <xdr:rowOff>9525</xdr:rowOff>
    </xdr:from>
    <xdr:ext cx="76200" cy="201385"/>
    <xdr:sp macro="" textlink="">
      <xdr:nvSpPr>
        <xdr:cNvPr id="17" name="Text Box 5">
          <a:extLst>
            <a:ext uri="{FF2B5EF4-FFF2-40B4-BE49-F238E27FC236}">
              <a16:creationId xmlns:a16="http://schemas.microsoft.com/office/drawing/2014/main" id="{00000000-0008-0000-0000-000011000000}"/>
            </a:ext>
          </a:extLst>
        </xdr:cNvPr>
        <xdr:cNvSpPr txBox="1">
          <a:spLocks noChangeArrowheads="1"/>
        </xdr:cNvSpPr>
      </xdr:nvSpPr>
      <xdr:spPr bwMode="auto">
        <a:xfrm>
          <a:off x="15076714" y="3016704"/>
          <a:ext cx="76200" cy="201385"/>
        </a:xfrm>
        <a:prstGeom prst="rect">
          <a:avLst/>
        </a:prstGeom>
        <a:noFill/>
        <a:ln w="9525">
          <a:noFill/>
          <a:miter lim="800000"/>
          <a:headEnd/>
          <a:tailEnd/>
        </a:ln>
      </xdr:spPr>
    </xdr:sp>
    <xdr:clientData/>
  </xdr:oneCellAnchor>
  <xdr:oneCellAnchor>
    <xdr:from>
      <xdr:col>6</xdr:col>
      <xdr:colOff>0</xdr:colOff>
      <xdr:row>12</xdr:row>
      <xdr:rowOff>9525</xdr:rowOff>
    </xdr:from>
    <xdr:ext cx="76200" cy="201385"/>
    <xdr:sp macro="" textlink="">
      <xdr:nvSpPr>
        <xdr:cNvPr id="18" name="Text Box 5">
          <a:extLst>
            <a:ext uri="{FF2B5EF4-FFF2-40B4-BE49-F238E27FC236}">
              <a16:creationId xmlns:a16="http://schemas.microsoft.com/office/drawing/2014/main" id="{00000000-0008-0000-0000-000012000000}"/>
            </a:ext>
          </a:extLst>
        </xdr:cNvPr>
        <xdr:cNvSpPr txBox="1">
          <a:spLocks noChangeArrowheads="1"/>
        </xdr:cNvSpPr>
      </xdr:nvSpPr>
      <xdr:spPr bwMode="auto">
        <a:xfrm>
          <a:off x="15076714" y="3016704"/>
          <a:ext cx="76200" cy="201385"/>
        </a:xfrm>
        <a:prstGeom prst="rect">
          <a:avLst/>
        </a:prstGeom>
        <a:noFill/>
        <a:ln w="9525">
          <a:noFill/>
          <a:miter lim="800000"/>
          <a:headEnd/>
          <a:tailEnd/>
        </a:ln>
      </xdr:spPr>
    </xdr:sp>
    <xdr:clientData/>
  </xdr:oneCellAnchor>
  <xdr:oneCellAnchor>
    <xdr:from>
      <xdr:col>7</xdr:col>
      <xdr:colOff>0</xdr:colOff>
      <xdr:row>12</xdr:row>
      <xdr:rowOff>9525</xdr:rowOff>
    </xdr:from>
    <xdr:ext cx="76200" cy="203200"/>
    <xdr:sp macro="" textlink="">
      <xdr:nvSpPr>
        <xdr:cNvPr id="19" name="Text Box 5">
          <a:extLst>
            <a:ext uri="{FF2B5EF4-FFF2-40B4-BE49-F238E27FC236}">
              <a16:creationId xmlns:a16="http://schemas.microsoft.com/office/drawing/2014/main" id="{00000000-0008-0000-0000-000013000000}"/>
            </a:ext>
          </a:extLst>
        </xdr:cNvPr>
        <xdr:cNvSpPr txBox="1">
          <a:spLocks noChangeArrowheads="1"/>
        </xdr:cNvSpPr>
      </xdr:nvSpPr>
      <xdr:spPr bwMode="auto">
        <a:xfrm>
          <a:off x="16845643" y="3016704"/>
          <a:ext cx="76200" cy="203200"/>
        </a:xfrm>
        <a:prstGeom prst="rect">
          <a:avLst/>
        </a:prstGeom>
        <a:noFill/>
        <a:ln w="9525">
          <a:noFill/>
          <a:miter lim="800000"/>
          <a:headEnd/>
          <a:tailEnd/>
        </a:ln>
      </xdr:spPr>
    </xdr:sp>
    <xdr:clientData/>
  </xdr:oneCellAnchor>
  <xdr:oneCellAnchor>
    <xdr:from>
      <xdr:col>7</xdr:col>
      <xdr:colOff>0</xdr:colOff>
      <xdr:row>12</xdr:row>
      <xdr:rowOff>9525</xdr:rowOff>
    </xdr:from>
    <xdr:ext cx="76200" cy="203200"/>
    <xdr:sp macro="" textlink="">
      <xdr:nvSpPr>
        <xdr:cNvPr id="24" name="Text Box 5">
          <a:extLst>
            <a:ext uri="{FF2B5EF4-FFF2-40B4-BE49-F238E27FC236}">
              <a16:creationId xmlns:a16="http://schemas.microsoft.com/office/drawing/2014/main" id="{00000000-0008-0000-0000-000018000000}"/>
            </a:ext>
          </a:extLst>
        </xdr:cNvPr>
        <xdr:cNvSpPr txBox="1">
          <a:spLocks noChangeArrowheads="1"/>
        </xdr:cNvSpPr>
      </xdr:nvSpPr>
      <xdr:spPr bwMode="auto">
        <a:xfrm>
          <a:off x="16845643" y="3016704"/>
          <a:ext cx="76200" cy="203200"/>
        </a:xfrm>
        <a:prstGeom prst="rect">
          <a:avLst/>
        </a:prstGeom>
        <a:noFill/>
        <a:ln w="9525">
          <a:noFill/>
          <a:miter lim="800000"/>
          <a:headEnd/>
          <a:tailEnd/>
        </a:ln>
      </xdr:spPr>
    </xdr:sp>
    <xdr:clientData/>
  </xdr:oneCellAnchor>
  <xdr:oneCellAnchor>
    <xdr:from>
      <xdr:col>6</xdr:col>
      <xdr:colOff>0</xdr:colOff>
      <xdr:row>11</xdr:row>
      <xdr:rowOff>9525</xdr:rowOff>
    </xdr:from>
    <xdr:ext cx="76200" cy="204354"/>
    <xdr:sp macro="" textlink="">
      <xdr:nvSpPr>
        <xdr:cNvPr id="25" name="Text Box 5">
          <a:extLst>
            <a:ext uri="{FF2B5EF4-FFF2-40B4-BE49-F238E27FC236}">
              <a16:creationId xmlns:a16="http://schemas.microsoft.com/office/drawing/2014/main" id="{00000000-0008-0000-0000-000019000000}"/>
            </a:ext>
          </a:extLst>
        </xdr:cNvPr>
        <xdr:cNvSpPr txBox="1">
          <a:spLocks noChangeArrowheads="1"/>
        </xdr:cNvSpPr>
      </xdr:nvSpPr>
      <xdr:spPr bwMode="auto">
        <a:xfrm>
          <a:off x="15076714" y="2853418"/>
          <a:ext cx="76200" cy="204354"/>
        </a:xfrm>
        <a:prstGeom prst="rect">
          <a:avLst/>
        </a:prstGeom>
        <a:noFill/>
        <a:ln w="9525">
          <a:noFill/>
          <a:miter lim="800000"/>
          <a:headEnd/>
          <a:tailEnd/>
        </a:ln>
      </xdr:spPr>
    </xdr:sp>
    <xdr:clientData/>
  </xdr:oneCellAnchor>
  <xdr:oneCellAnchor>
    <xdr:from>
      <xdr:col>6</xdr:col>
      <xdr:colOff>0</xdr:colOff>
      <xdr:row>11</xdr:row>
      <xdr:rowOff>9525</xdr:rowOff>
    </xdr:from>
    <xdr:ext cx="76200" cy="204354"/>
    <xdr:sp macro="" textlink="">
      <xdr:nvSpPr>
        <xdr:cNvPr id="26" name="Text Box 5">
          <a:extLst>
            <a:ext uri="{FF2B5EF4-FFF2-40B4-BE49-F238E27FC236}">
              <a16:creationId xmlns:a16="http://schemas.microsoft.com/office/drawing/2014/main" id="{00000000-0008-0000-0000-00001A000000}"/>
            </a:ext>
          </a:extLst>
        </xdr:cNvPr>
        <xdr:cNvSpPr txBox="1">
          <a:spLocks noChangeArrowheads="1"/>
        </xdr:cNvSpPr>
      </xdr:nvSpPr>
      <xdr:spPr bwMode="auto">
        <a:xfrm>
          <a:off x="15076714" y="2853418"/>
          <a:ext cx="76200" cy="204354"/>
        </a:xfrm>
        <a:prstGeom prst="rect">
          <a:avLst/>
        </a:prstGeom>
        <a:noFill/>
        <a:ln w="9525">
          <a:noFill/>
          <a:miter lim="800000"/>
          <a:headEnd/>
          <a:tailEnd/>
        </a:ln>
      </xdr:spPr>
    </xdr:sp>
    <xdr:clientData/>
  </xdr:oneCellAnchor>
  <xdr:oneCellAnchor>
    <xdr:from>
      <xdr:col>7</xdr:col>
      <xdr:colOff>0</xdr:colOff>
      <xdr:row>11</xdr:row>
      <xdr:rowOff>9525</xdr:rowOff>
    </xdr:from>
    <xdr:ext cx="76200" cy="203200"/>
    <xdr:sp macro="" textlink="">
      <xdr:nvSpPr>
        <xdr:cNvPr id="27" name="Text Box 5">
          <a:extLst>
            <a:ext uri="{FF2B5EF4-FFF2-40B4-BE49-F238E27FC236}">
              <a16:creationId xmlns:a16="http://schemas.microsoft.com/office/drawing/2014/main" id="{00000000-0008-0000-0000-00001B000000}"/>
            </a:ext>
          </a:extLst>
        </xdr:cNvPr>
        <xdr:cNvSpPr txBox="1">
          <a:spLocks noChangeArrowheads="1"/>
        </xdr:cNvSpPr>
      </xdr:nvSpPr>
      <xdr:spPr bwMode="auto">
        <a:xfrm>
          <a:off x="16845643" y="2853418"/>
          <a:ext cx="76200" cy="203200"/>
        </a:xfrm>
        <a:prstGeom prst="rect">
          <a:avLst/>
        </a:prstGeom>
        <a:noFill/>
        <a:ln w="9525">
          <a:noFill/>
          <a:miter lim="800000"/>
          <a:headEnd/>
          <a:tailEnd/>
        </a:ln>
      </xdr:spPr>
    </xdr:sp>
    <xdr:clientData/>
  </xdr:oneCellAnchor>
  <xdr:oneCellAnchor>
    <xdr:from>
      <xdr:col>7</xdr:col>
      <xdr:colOff>0</xdr:colOff>
      <xdr:row>11</xdr:row>
      <xdr:rowOff>9525</xdr:rowOff>
    </xdr:from>
    <xdr:ext cx="76200" cy="203200"/>
    <xdr:sp macro="" textlink="">
      <xdr:nvSpPr>
        <xdr:cNvPr id="28" name="Text Box 5">
          <a:extLst>
            <a:ext uri="{FF2B5EF4-FFF2-40B4-BE49-F238E27FC236}">
              <a16:creationId xmlns:a16="http://schemas.microsoft.com/office/drawing/2014/main" id="{00000000-0008-0000-0000-00001C000000}"/>
            </a:ext>
          </a:extLst>
        </xdr:cNvPr>
        <xdr:cNvSpPr txBox="1">
          <a:spLocks noChangeArrowheads="1"/>
        </xdr:cNvSpPr>
      </xdr:nvSpPr>
      <xdr:spPr bwMode="auto">
        <a:xfrm>
          <a:off x="16845643" y="2853418"/>
          <a:ext cx="76200" cy="203200"/>
        </a:xfrm>
        <a:prstGeom prst="rect">
          <a:avLst/>
        </a:prstGeom>
        <a:noFill/>
        <a:ln w="9525">
          <a:noFill/>
          <a:miter lim="800000"/>
          <a:headEnd/>
          <a:tailEnd/>
        </a:ln>
      </xdr:spPr>
    </xdr:sp>
    <xdr:clientData/>
  </xdr:oneCellAnchor>
  <xdr:twoCellAnchor>
    <xdr:from>
      <xdr:col>1</xdr:col>
      <xdr:colOff>41910</xdr:colOff>
      <xdr:row>93</xdr:row>
      <xdr:rowOff>95250</xdr:rowOff>
    </xdr:from>
    <xdr:to>
      <xdr:col>1</xdr:col>
      <xdr:colOff>3061335</xdr:colOff>
      <xdr:row>95</xdr:row>
      <xdr:rowOff>100964</xdr:rowOff>
    </xdr:to>
    <xdr:sp macro="" textlink="">
      <xdr:nvSpPr>
        <xdr:cNvPr id="29" name="Text Box 2">
          <a:extLst>
            <a:ext uri="{FF2B5EF4-FFF2-40B4-BE49-F238E27FC236}">
              <a16:creationId xmlns:a16="http://schemas.microsoft.com/office/drawing/2014/main" id="{00000000-0008-0000-0000-00001D000000}"/>
            </a:ext>
          </a:extLst>
        </xdr:cNvPr>
        <xdr:cNvSpPr txBox="1">
          <a:spLocks noChangeArrowheads="1"/>
        </xdr:cNvSpPr>
      </xdr:nvSpPr>
      <xdr:spPr bwMode="auto">
        <a:xfrm>
          <a:off x="3156585" y="17059275"/>
          <a:ext cx="3019425" cy="329564"/>
        </a:xfrm>
        <a:prstGeom prst="rect">
          <a:avLst/>
        </a:prstGeom>
        <a:solidFill>
          <a:schemeClr val="bg1"/>
        </a:solidFill>
        <a:ln w="9525">
          <a:noFill/>
          <a:miter lim="800000"/>
          <a:headEnd/>
          <a:tailEnd/>
        </a:ln>
      </xdr:spPr>
      <xdr:txBody>
        <a:bodyPr vertOverflow="clip" wrap="square" lIns="27432" tIns="18288" rIns="0" bIns="0" anchor="t" upright="1"/>
        <a:lstStyle/>
        <a:p>
          <a:pPr marL="0" indent="0" algn="l" rtl="0">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Quelle: Bundesgesetz über die Alters- und Hinterlassenenversicherung (AHVG)</a:t>
          </a:r>
        </a:p>
      </xdr:txBody>
    </xdr:sp>
    <xdr:clientData/>
  </xdr:twoCellAnchor>
  <xdr:twoCellAnchor>
    <xdr:from>
      <xdr:col>0</xdr:col>
      <xdr:colOff>9525</xdr:colOff>
      <xdr:row>93</xdr:row>
      <xdr:rowOff>100964</xdr:rowOff>
    </xdr:from>
    <xdr:to>
      <xdr:col>0</xdr:col>
      <xdr:colOff>3091815</xdr:colOff>
      <xdr:row>95</xdr:row>
      <xdr:rowOff>81914</xdr:rowOff>
    </xdr:to>
    <xdr:sp macro="" textlink="">
      <xdr:nvSpPr>
        <xdr:cNvPr id="30" name="Text Box 1">
          <a:extLst>
            <a:ext uri="{FF2B5EF4-FFF2-40B4-BE49-F238E27FC236}">
              <a16:creationId xmlns:a16="http://schemas.microsoft.com/office/drawing/2014/main" id="{00000000-0008-0000-0000-00001E000000}"/>
            </a:ext>
          </a:extLst>
        </xdr:cNvPr>
        <xdr:cNvSpPr txBox="1">
          <a:spLocks noChangeArrowheads="1"/>
        </xdr:cNvSpPr>
      </xdr:nvSpPr>
      <xdr:spPr bwMode="auto">
        <a:xfrm>
          <a:off x="9525" y="17064989"/>
          <a:ext cx="3082290" cy="304800"/>
        </a:xfrm>
        <a:prstGeom prst="rect">
          <a:avLst/>
        </a:prstGeom>
        <a:solidFill>
          <a:schemeClr val="bg1"/>
        </a:solidFill>
        <a:ln w="9525">
          <a:noFill/>
          <a:miter lim="800000"/>
          <a:headEnd/>
          <a:tailEnd/>
        </a:ln>
      </xdr:spPr>
      <xdr:txBody>
        <a:bodyPr vertOverflow="clip" wrap="square" lIns="27432" tIns="18288" rIns="0" bIns="0" anchor="t" upright="1"/>
        <a:lstStyle/>
        <a:p>
          <a:pPr marL="0" indent="0" algn="l" rtl="0">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Source : Loi fédérale sur l'assurance-vieillesse et survivants (LAVS)</a:t>
          </a:r>
        </a:p>
      </xdr:txBody>
    </xdr:sp>
    <xdr:clientData/>
  </xdr:twoCellAnchor>
  <xdr:oneCellAnchor>
    <xdr:from>
      <xdr:col>6</xdr:col>
      <xdr:colOff>0</xdr:colOff>
      <xdr:row>10</xdr:row>
      <xdr:rowOff>9525</xdr:rowOff>
    </xdr:from>
    <xdr:ext cx="76200" cy="201387"/>
    <xdr:sp macro="" textlink="">
      <xdr:nvSpPr>
        <xdr:cNvPr id="31" name="Text Box 5">
          <a:extLst>
            <a:ext uri="{FF2B5EF4-FFF2-40B4-BE49-F238E27FC236}">
              <a16:creationId xmlns:a16="http://schemas.microsoft.com/office/drawing/2014/main" id="{00000000-0008-0000-0000-00001F000000}"/>
            </a:ext>
          </a:extLst>
        </xdr:cNvPr>
        <xdr:cNvSpPr txBox="1">
          <a:spLocks noChangeArrowheads="1"/>
        </xdr:cNvSpPr>
      </xdr:nvSpPr>
      <xdr:spPr bwMode="auto">
        <a:xfrm>
          <a:off x="11972925" y="2838450"/>
          <a:ext cx="76200" cy="201387"/>
        </a:xfrm>
        <a:prstGeom prst="rect">
          <a:avLst/>
        </a:prstGeom>
        <a:noFill/>
        <a:ln w="9525">
          <a:noFill/>
          <a:miter lim="800000"/>
          <a:headEnd/>
          <a:tailEnd/>
        </a:ln>
      </xdr:spPr>
    </xdr:sp>
    <xdr:clientData/>
  </xdr:oneCellAnchor>
  <xdr:oneCellAnchor>
    <xdr:from>
      <xdr:col>6</xdr:col>
      <xdr:colOff>0</xdr:colOff>
      <xdr:row>11</xdr:row>
      <xdr:rowOff>9525</xdr:rowOff>
    </xdr:from>
    <xdr:ext cx="76200" cy="204354"/>
    <xdr:sp macro="" textlink="">
      <xdr:nvSpPr>
        <xdr:cNvPr id="32" name="Text Box 5">
          <a:extLst>
            <a:ext uri="{FF2B5EF4-FFF2-40B4-BE49-F238E27FC236}">
              <a16:creationId xmlns:a16="http://schemas.microsoft.com/office/drawing/2014/main" id="{00000000-0008-0000-0000-000020000000}"/>
            </a:ext>
          </a:extLst>
        </xdr:cNvPr>
        <xdr:cNvSpPr txBox="1">
          <a:spLocks noChangeArrowheads="1"/>
        </xdr:cNvSpPr>
      </xdr:nvSpPr>
      <xdr:spPr bwMode="auto">
        <a:xfrm>
          <a:off x="11972925" y="3000375"/>
          <a:ext cx="76200" cy="204354"/>
        </a:xfrm>
        <a:prstGeom prst="rect">
          <a:avLst/>
        </a:prstGeom>
        <a:noFill/>
        <a:ln w="9525">
          <a:noFill/>
          <a:miter lim="800000"/>
          <a:headEnd/>
          <a:tailEnd/>
        </a:ln>
      </xdr:spPr>
    </xdr:sp>
    <xdr:clientData/>
  </xdr:oneCellAnchor>
  <xdr:oneCellAnchor>
    <xdr:from>
      <xdr:col>6</xdr:col>
      <xdr:colOff>0</xdr:colOff>
      <xdr:row>11</xdr:row>
      <xdr:rowOff>9525</xdr:rowOff>
    </xdr:from>
    <xdr:ext cx="76200" cy="204354"/>
    <xdr:sp macro="" textlink="">
      <xdr:nvSpPr>
        <xdr:cNvPr id="33" name="Text Box 5">
          <a:extLst>
            <a:ext uri="{FF2B5EF4-FFF2-40B4-BE49-F238E27FC236}">
              <a16:creationId xmlns:a16="http://schemas.microsoft.com/office/drawing/2014/main" id="{00000000-0008-0000-0000-000021000000}"/>
            </a:ext>
          </a:extLst>
        </xdr:cNvPr>
        <xdr:cNvSpPr txBox="1">
          <a:spLocks noChangeArrowheads="1"/>
        </xdr:cNvSpPr>
      </xdr:nvSpPr>
      <xdr:spPr bwMode="auto">
        <a:xfrm>
          <a:off x="11972925" y="3000375"/>
          <a:ext cx="76200" cy="204354"/>
        </a:xfrm>
        <a:prstGeom prst="rect">
          <a:avLst/>
        </a:prstGeom>
        <a:noFill/>
        <a:ln w="9525">
          <a:noFill/>
          <a:miter lim="800000"/>
          <a:headEnd/>
          <a:tailEnd/>
        </a:ln>
      </xdr:spPr>
    </xdr:sp>
    <xdr:clientData/>
  </xdr:oneCellAnchor>
  <xdr:oneCellAnchor>
    <xdr:from>
      <xdr:col>6</xdr:col>
      <xdr:colOff>0</xdr:colOff>
      <xdr:row>11</xdr:row>
      <xdr:rowOff>9525</xdr:rowOff>
    </xdr:from>
    <xdr:ext cx="76200" cy="201385"/>
    <xdr:sp macro="" textlink="">
      <xdr:nvSpPr>
        <xdr:cNvPr id="34" name="Text Box 5">
          <a:extLst>
            <a:ext uri="{FF2B5EF4-FFF2-40B4-BE49-F238E27FC236}">
              <a16:creationId xmlns:a16="http://schemas.microsoft.com/office/drawing/2014/main" id="{00000000-0008-0000-0000-000022000000}"/>
            </a:ext>
          </a:extLst>
        </xdr:cNvPr>
        <xdr:cNvSpPr txBox="1">
          <a:spLocks noChangeArrowheads="1"/>
        </xdr:cNvSpPr>
      </xdr:nvSpPr>
      <xdr:spPr bwMode="auto">
        <a:xfrm>
          <a:off x="11972925" y="3000375"/>
          <a:ext cx="76200" cy="201385"/>
        </a:xfrm>
        <a:prstGeom prst="rect">
          <a:avLst/>
        </a:prstGeom>
        <a:noFill/>
        <a:ln w="9525">
          <a:noFill/>
          <a:miter lim="800000"/>
          <a:headEnd/>
          <a:tailEnd/>
        </a:ln>
      </xdr:spPr>
    </xdr:sp>
    <xdr:clientData/>
  </xdr:oneCellAnchor>
  <xdr:oneCellAnchor>
    <xdr:from>
      <xdr:col>6</xdr:col>
      <xdr:colOff>0</xdr:colOff>
      <xdr:row>11</xdr:row>
      <xdr:rowOff>9525</xdr:rowOff>
    </xdr:from>
    <xdr:ext cx="76200" cy="201385"/>
    <xdr:sp macro="" textlink="">
      <xdr:nvSpPr>
        <xdr:cNvPr id="35" name="Text Box 5">
          <a:extLst>
            <a:ext uri="{FF2B5EF4-FFF2-40B4-BE49-F238E27FC236}">
              <a16:creationId xmlns:a16="http://schemas.microsoft.com/office/drawing/2014/main" id="{00000000-0008-0000-0000-000023000000}"/>
            </a:ext>
          </a:extLst>
        </xdr:cNvPr>
        <xdr:cNvSpPr txBox="1">
          <a:spLocks noChangeArrowheads="1"/>
        </xdr:cNvSpPr>
      </xdr:nvSpPr>
      <xdr:spPr bwMode="auto">
        <a:xfrm>
          <a:off x="11972925" y="3000375"/>
          <a:ext cx="76200" cy="201385"/>
        </a:xfrm>
        <a:prstGeom prst="rect">
          <a:avLst/>
        </a:prstGeom>
        <a:noFill/>
        <a:ln w="9525">
          <a:noFill/>
          <a:miter lim="800000"/>
          <a:headEnd/>
          <a:tailEnd/>
        </a:ln>
      </xdr:spPr>
    </xdr:sp>
    <xdr:clientData/>
  </xdr:oneCellAnchor>
  <xdr:oneCellAnchor>
    <xdr:from>
      <xdr:col>6</xdr:col>
      <xdr:colOff>0</xdr:colOff>
      <xdr:row>10</xdr:row>
      <xdr:rowOff>9525</xdr:rowOff>
    </xdr:from>
    <xdr:ext cx="76200" cy="204354"/>
    <xdr:sp macro="" textlink="">
      <xdr:nvSpPr>
        <xdr:cNvPr id="36" name="Text Box 5">
          <a:extLst>
            <a:ext uri="{FF2B5EF4-FFF2-40B4-BE49-F238E27FC236}">
              <a16:creationId xmlns:a16="http://schemas.microsoft.com/office/drawing/2014/main" id="{00000000-0008-0000-0000-000024000000}"/>
            </a:ext>
          </a:extLst>
        </xdr:cNvPr>
        <xdr:cNvSpPr txBox="1">
          <a:spLocks noChangeArrowheads="1"/>
        </xdr:cNvSpPr>
      </xdr:nvSpPr>
      <xdr:spPr bwMode="auto">
        <a:xfrm>
          <a:off x="11972925" y="2838450"/>
          <a:ext cx="76200" cy="204354"/>
        </a:xfrm>
        <a:prstGeom prst="rect">
          <a:avLst/>
        </a:prstGeom>
        <a:noFill/>
        <a:ln w="9525">
          <a:noFill/>
          <a:miter lim="800000"/>
          <a:headEnd/>
          <a:tailEnd/>
        </a:ln>
      </xdr:spPr>
    </xdr:sp>
    <xdr:clientData/>
  </xdr:oneCellAnchor>
  <xdr:oneCellAnchor>
    <xdr:from>
      <xdr:col>6</xdr:col>
      <xdr:colOff>0</xdr:colOff>
      <xdr:row>10</xdr:row>
      <xdr:rowOff>9525</xdr:rowOff>
    </xdr:from>
    <xdr:ext cx="76200" cy="204354"/>
    <xdr:sp macro="" textlink="">
      <xdr:nvSpPr>
        <xdr:cNvPr id="37" name="Text Box 5">
          <a:extLst>
            <a:ext uri="{FF2B5EF4-FFF2-40B4-BE49-F238E27FC236}">
              <a16:creationId xmlns:a16="http://schemas.microsoft.com/office/drawing/2014/main" id="{00000000-0008-0000-0000-000025000000}"/>
            </a:ext>
          </a:extLst>
        </xdr:cNvPr>
        <xdr:cNvSpPr txBox="1">
          <a:spLocks noChangeArrowheads="1"/>
        </xdr:cNvSpPr>
      </xdr:nvSpPr>
      <xdr:spPr bwMode="auto">
        <a:xfrm>
          <a:off x="11972925" y="2838450"/>
          <a:ext cx="76200" cy="204354"/>
        </a:xfrm>
        <a:prstGeom prst="rect">
          <a:avLst/>
        </a:prstGeom>
        <a:noFill/>
        <a:ln w="9525">
          <a:noFill/>
          <a:miter lim="800000"/>
          <a:headEnd/>
          <a:tailEnd/>
        </a:ln>
      </xdr:spPr>
    </xdr:sp>
    <xdr:clientData/>
  </xdr:oneCellAnchor>
  <xdr:oneCellAnchor>
    <xdr:from>
      <xdr:col>7</xdr:col>
      <xdr:colOff>0</xdr:colOff>
      <xdr:row>11</xdr:row>
      <xdr:rowOff>9525</xdr:rowOff>
    </xdr:from>
    <xdr:ext cx="76200" cy="201387"/>
    <xdr:sp macro="" textlink="">
      <xdr:nvSpPr>
        <xdr:cNvPr id="38" name="Text Box 5">
          <a:extLst>
            <a:ext uri="{FF2B5EF4-FFF2-40B4-BE49-F238E27FC236}">
              <a16:creationId xmlns:a16="http://schemas.microsoft.com/office/drawing/2014/main" id="{00000000-0008-0000-0000-000026000000}"/>
            </a:ext>
          </a:extLst>
        </xdr:cNvPr>
        <xdr:cNvSpPr txBox="1">
          <a:spLocks noChangeArrowheads="1"/>
        </xdr:cNvSpPr>
      </xdr:nvSpPr>
      <xdr:spPr bwMode="auto">
        <a:xfrm>
          <a:off x="11972925" y="2838450"/>
          <a:ext cx="76200" cy="201387"/>
        </a:xfrm>
        <a:prstGeom prst="rect">
          <a:avLst/>
        </a:prstGeom>
        <a:noFill/>
        <a:ln w="9525">
          <a:noFill/>
          <a:miter lim="800000"/>
          <a:headEnd/>
          <a:tailEnd/>
        </a:ln>
      </xdr:spPr>
    </xdr:sp>
    <xdr:clientData/>
  </xdr:oneCellAnchor>
  <xdr:oneCellAnchor>
    <xdr:from>
      <xdr:col>7</xdr:col>
      <xdr:colOff>0</xdr:colOff>
      <xdr:row>11</xdr:row>
      <xdr:rowOff>9525</xdr:rowOff>
    </xdr:from>
    <xdr:ext cx="76200" cy="204354"/>
    <xdr:sp macro="" textlink="">
      <xdr:nvSpPr>
        <xdr:cNvPr id="39" name="Text Box 5">
          <a:extLst>
            <a:ext uri="{FF2B5EF4-FFF2-40B4-BE49-F238E27FC236}">
              <a16:creationId xmlns:a16="http://schemas.microsoft.com/office/drawing/2014/main" id="{00000000-0008-0000-0000-000027000000}"/>
            </a:ext>
          </a:extLst>
        </xdr:cNvPr>
        <xdr:cNvSpPr txBox="1">
          <a:spLocks noChangeArrowheads="1"/>
        </xdr:cNvSpPr>
      </xdr:nvSpPr>
      <xdr:spPr bwMode="auto">
        <a:xfrm>
          <a:off x="11972925" y="2838450"/>
          <a:ext cx="76200" cy="204354"/>
        </a:xfrm>
        <a:prstGeom prst="rect">
          <a:avLst/>
        </a:prstGeom>
        <a:noFill/>
        <a:ln w="9525">
          <a:noFill/>
          <a:miter lim="800000"/>
          <a:headEnd/>
          <a:tailEnd/>
        </a:ln>
      </xdr:spPr>
    </xdr:sp>
    <xdr:clientData/>
  </xdr:oneCellAnchor>
  <xdr:oneCellAnchor>
    <xdr:from>
      <xdr:col>7</xdr:col>
      <xdr:colOff>0</xdr:colOff>
      <xdr:row>11</xdr:row>
      <xdr:rowOff>9525</xdr:rowOff>
    </xdr:from>
    <xdr:ext cx="76200" cy="204354"/>
    <xdr:sp macro="" textlink="">
      <xdr:nvSpPr>
        <xdr:cNvPr id="40" name="Text Box 5">
          <a:extLst>
            <a:ext uri="{FF2B5EF4-FFF2-40B4-BE49-F238E27FC236}">
              <a16:creationId xmlns:a16="http://schemas.microsoft.com/office/drawing/2014/main" id="{00000000-0008-0000-0000-000028000000}"/>
            </a:ext>
          </a:extLst>
        </xdr:cNvPr>
        <xdr:cNvSpPr txBox="1">
          <a:spLocks noChangeArrowheads="1"/>
        </xdr:cNvSpPr>
      </xdr:nvSpPr>
      <xdr:spPr bwMode="auto">
        <a:xfrm>
          <a:off x="11972925" y="2838450"/>
          <a:ext cx="76200" cy="204354"/>
        </a:xfrm>
        <a:prstGeom prst="rect">
          <a:avLst/>
        </a:prstGeom>
        <a:noFill/>
        <a:ln w="9525">
          <a:noFill/>
          <a:miter lim="800000"/>
          <a:headEnd/>
          <a:tailEnd/>
        </a:ln>
      </xdr:spPr>
    </xdr:sp>
    <xdr:clientData/>
  </xdr:oneCellAnchor>
  <xdr:oneCellAnchor>
    <xdr:from>
      <xdr:col>7</xdr:col>
      <xdr:colOff>0</xdr:colOff>
      <xdr:row>10</xdr:row>
      <xdr:rowOff>9525</xdr:rowOff>
    </xdr:from>
    <xdr:ext cx="76200" cy="201387"/>
    <xdr:sp macro="" textlink="">
      <xdr:nvSpPr>
        <xdr:cNvPr id="41" name="Text Box 5">
          <a:extLst>
            <a:ext uri="{FF2B5EF4-FFF2-40B4-BE49-F238E27FC236}">
              <a16:creationId xmlns:a16="http://schemas.microsoft.com/office/drawing/2014/main" id="{00000000-0008-0000-0000-000029000000}"/>
            </a:ext>
          </a:extLst>
        </xdr:cNvPr>
        <xdr:cNvSpPr txBox="1">
          <a:spLocks noChangeArrowheads="1"/>
        </xdr:cNvSpPr>
      </xdr:nvSpPr>
      <xdr:spPr bwMode="auto">
        <a:xfrm>
          <a:off x="11972925" y="2676525"/>
          <a:ext cx="76200" cy="201387"/>
        </a:xfrm>
        <a:prstGeom prst="rect">
          <a:avLst/>
        </a:prstGeom>
        <a:noFill/>
        <a:ln w="9525">
          <a:noFill/>
          <a:miter lim="800000"/>
          <a:headEnd/>
          <a:tailEnd/>
        </a:ln>
      </xdr:spPr>
    </xdr:sp>
    <xdr:clientData/>
  </xdr:oneCellAnchor>
  <xdr:oneCellAnchor>
    <xdr:from>
      <xdr:col>7</xdr:col>
      <xdr:colOff>0</xdr:colOff>
      <xdr:row>11</xdr:row>
      <xdr:rowOff>9525</xdr:rowOff>
    </xdr:from>
    <xdr:ext cx="76200" cy="204354"/>
    <xdr:sp macro="" textlink="">
      <xdr:nvSpPr>
        <xdr:cNvPr id="42" name="Text Box 5">
          <a:extLst>
            <a:ext uri="{FF2B5EF4-FFF2-40B4-BE49-F238E27FC236}">
              <a16:creationId xmlns:a16="http://schemas.microsoft.com/office/drawing/2014/main" id="{00000000-0008-0000-0000-00002A000000}"/>
            </a:ext>
          </a:extLst>
        </xdr:cNvPr>
        <xdr:cNvSpPr txBox="1">
          <a:spLocks noChangeArrowheads="1"/>
        </xdr:cNvSpPr>
      </xdr:nvSpPr>
      <xdr:spPr bwMode="auto">
        <a:xfrm>
          <a:off x="11972925" y="2838450"/>
          <a:ext cx="76200" cy="204354"/>
        </a:xfrm>
        <a:prstGeom prst="rect">
          <a:avLst/>
        </a:prstGeom>
        <a:noFill/>
        <a:ln w="9525">
          <a:noFill/>
          <a:miter lim="800000"/>
          <a:headEnd/>
          <a:tailEnd/>
        </a:ln>
      </xdr:spPr>
    </xdr:sp>
    <xdr:clientData/>
  </xdr:oneCellAnchor>
  <xdr:oneCellAnchor>
    <xdr:from>
      <xdr:col>7</xdr:col>
      <xdr:colOff>0</xdr:colOff>
      <xdr:row>11</xdr:row>
      <xdr:rowOff>9525</xdr:rowOff>
    </xdr:from>
    <xdr:ext cx="76200" cy="204354"/>
    <xdr:sp macro="" textlink="">
      <xdr:nvSpPr>
        <xdr:cNvPr id="43" name="Text Box 5">
          <a:extLst>
            <a:ext uri="{FF2B5EF4-FFF2-40B4-BE49-F238E27FC236}">
              <a16:creationId xmlns:a16="http://schemas.microsoft.com/office/drawing/2014/main" id="{00000000-0008-0000-0000-00002B000000}"/>
            </a:ext>
          </a:extLst>
        </xdr:cNvPr>
        <xdr:cNvSpPr txBox="1">
          <a:spLocks noChangeArrowheads="1"/>
        </xdr:cNvSpPr>
      </xdr:nvSpPr>
      <xdr:spPr bwMode="auto">
        <a:xfrm>
          <a:off x="11972925" y="2838450"/>
          <a:ext cx="76200" cy="204354"/>
        </a:xfrm>
        <a:prstGeom prst="rect">
          <a:avLst/>
        </a:prstGeom>
        <a:noFill/>
        <a:ln w="9525">
          <a:noFill/>
          <a:miter lim="800000"/>
          <a:headEnd/>
          <a:tailEnd/>
        </a:ln>
      </xdr:spPr>
    </xdr:sp>
    <xdr:clientData/>
  </xdr:oneCellAnchor>
  <xdr:oneCellAnchor>
    <xdr:from>
      <xdr:col>7</xdr:col>
      <xdr:colOff>0</xdr:colOff>
      <xdr:row>11</xdr:row>
      <xdr:rowOff>9525</xdr:rowOff>
    </xdr:from>
    <xdr:ext cx="76200" cy="201385"/>
    <xdr:sp macro="" textlink="">
      <xdr:nvSpPr>
        <xdr:cNvPr id="44" name="Text Box 5">
          <a:extLst>
            <a:ext uri="{FF2B5EF4-FFF2-40B4-BE49-F238E27FC236}">
              <a16:creationId xmlns:a16="http://schemas.microsoft.com/office/drawing/2014/main" id="{00000000-0008-0000-0000-00002C000000}"/>
            </a:ext>
          </a:extLst>
        </xdr:cNvPr>
        <xdr:cNvSpPr txBox="1">
          <a:spLocks noChangeArrowheads="1"/>
        </xdr:cNvSpPr>
      </xdr:nvSpPr>
      <xdr:spPr bwMode="auto">
        <a:xfrm>
          <a:off x="11972925" y="2838450"/>
          <a:ext cx="76200" cy="201385"/>
        </a:xfrm>
        <a:prstGeom prst="rect">
          <a:avLst/>
        </a:prstGeom>
        <a:noFill/>
        <a:ln w="9525">
          <a:noFill/>
          <a:miter lim="800000"/>
          <a:headEnd/>
          <a:tailEnd/>
        </a:ln>
      </xdr:spPr>
    </xdr:sp>
    <xdr:clientData/>
  </xdr:oneCellAnchor>
  <xdr:oneCellAnchor>
    <xdr:from>
      <xdr:col>7</xdr:col>
      <xdr:colOff>0</xdr:colOff>
      <xdr:row>11</xdr:row>
      <xdr:rowOff>9525</xdr:rowOff>
    </xdr:from>
    <xdr:ext cx="76200" cy="201385"/>
    <xdr:sp macro="" textlink="">
      <xdr:nvSpPr>
        <xdr:cNvPr id="45" name="Text Box 5">
          <a:extLst>
            <a:ext uri="{FF2B5EF4-FFF2-40B4-BE49-F238E27FC236}">
              <a16:creationId xmlns:a16="http://schemas.microsoft.com/office/drawing/2014/main" id="{00000000-0008-0000-0000-00002D000000}"/>
            </a:ext>
          </a:extLst>
        </xdr:cNvPr>
        <xdr:cNvSpPr txBox="1">
          <a:spLocks noChangeArrowheads="1"/>
        </xdr:cNvSpPr>
      </xdr:nvSpPr>
      <xdr:spPr bwMode="auto">
        <a:xfrm>
          <a:off x="11972925" y="2838450"/>
          <a:ext cx="76200" cy="201385"/>
        </a:xfrm>
        <a:prstGeom prst="rect">
          <a:avLst/>
        </a:prstGeom>
        <a:noFill/>
        <a:ln w="9525">
          <a:noFill/>
          <a:miter lim="800000"/>
          <a:headEnd/>
          <a:tailEnd/>
        </a:ln>
      </xdr:spPr>
    </xdr:sp>
    <xdr:clientData/>
  </xdr:oneCellAnchor>
  <xdr:oneCellAnchor>
    <xdr:from>
      <xdr:col>7</xdr:col>
      <xdr:colOff>0</xdr:colOff>
      <xdr:row>10</xdr:row>
      <xdr:rowOff>9525</xdr:rowOff>
    </xdr:from>
    <xdr:ext cx="76200" cy="204354"/>
    <xdr:sp macro="" textlink="">
      <xdr:nvSpPr>
        <xdr:cNvPr id="46" name="Text Box 5">
          <a:extLst>
            <a:ext uri="{FF2B5EF4-FFF2-40B4-BE49-F238E27FC236}">
              <a16:creationId xmlns:a16="http://schemas.microsoft.com/office/drawing/2014/main" id="{00000000-0008-0000-0000-00002E000000}"/>
            </a:ext>
          </a:extLst>
        </xdr:cNvPr>
        <xdr:cNvSpPr txBox="1">
          <a:spLocks noChangeArrowheads="1"/>
        </xdr:cNvSpPr>
      </xdr:nvSpPr>
      <xdr:spPr bwMode="auto">
        <a:xfrm>
          <a:off x="11972925" y="2676525"/>
          <a:ext cx="76200" cy="204354"/>
        </a:xfrm>
        <a:prstGeom prst="rect">
          <a:avLst/>
        </a:prstGeom>
        <a:noFill/>
        <a:ln w="9525">
          <a:noFill/>
          <a:miter lim="800000"/>
          <a:headEnd/>
          <a:tailEnd/>
        </a:ln>
      </xdr:spPr>
    </xdr:sp>
    <xdr:clientData/>
  </xdr:oneCellAnchor>
  <xdr:oneCellAnchor>
    <xdr:from>
      <xdr:col>7</xdr:col>
      <xdr:colOff>0</xdr:colOff>
      <xdr:row>10</xdr:row>
      <xdr:rowOff>9525</xdr:rowOff>
    </xdr:from>
    <xdr:ext cx="76200" cy="204354"/>
    <xdr:sp macro="" textlink="">
      <xdr:nvSpPr>
        <xdr:cNvPr id="47" name="Text Box 5">
          <a:extLst>
            <a:ext uri="{FF2B5EF4-FFF2-40B4-BE49-F238E27FC236}">
              <a16:creationId xmlns:a16="http://schemas.microsoft.com/office/drawing/2014/main" id="{00000000-0008-0000-0000-00002F000000}"/>
            </a:ext>
          </a:extLst>
        </xdr:cNvPr>
        <xdr:cNvSpPr txBox="1">
          <a:spLocks noChangeArrowheads="1"/>
        </xdr:cNvSpPr>
      </xdr:nvSpPr>
      <xdr:spPr bwMode="auto">
        <a:xfrm>
          <a:off x="11972925" y="2676525"/>
          <a:ext cx="76200" cy="204354"/>
        </a:xfrm>
        <a:prstGeom prst="rect">
          <a:avLst/>
        </a:prstGeom>
        <a:noFill/>
        <a:ln w="9525">
          <a:noFill/>
          <a:miter lim="800000"/>
          <a:headEnd/>
          <a:tailEnd/>
        </a:ln>
      </xdr:spPr>
    </xdr:sp>
    <xdr:clientData/>
  </xdr:oneCellAnchor>
  <xdr:oneCellAnchor>
    <xdr:from>
      <xdr:col>6</xdr:col>
      <xdr:colOff>0</xdr:colOff>
      <xdr:row>10</xdr:row>
      <xdr:rowOff>9525</xdr:rowOff>
    </xdr:from>
    <xdr:ext cx="76200" cy="201387"/>
    <xdr:sp macro="" textlink="">
      <xdr:nvSpPr>
        <xdr:cNvPr id="49" name="Text Box 5">
          <a:extLst>
            <a:ext uri="{FF2B5EF4-FFF2-40B4-BE49-F238E27FC236}">
              <a16:creationId xmlns:a16="http://schemas.microsoft.com/office/drawing/2014/main" id="{DBDA54FB-E9AE-47EE-95C4-12A6D17565FC}"/>
            </a:ext>
          </a:extLst>
        </xdr:cNvPr>
        <xdr:cNvSpPr txBox="1">
          <a:spLocks noChangeArrowheads="1"/>
        </xdr:cNvSpPr>
      </xdr:nvSpPr>
      <xdr:spPr bwMode="auto">
        <a:xfrm>
          <a:off x="11972925" y="3000375"/>
          <a:ext cx="76200" cy="201387"/>
        </a:xfrm>
        <a:prstGeom prst="rect">
          <a:avLst/>
        </a:prstGeom>
        <a:noFill/>
        <a:ln w="9525">
          <a:noFill/>
          <a:miter lim="800000"/>
          <a:headEnd/>
          <a:tailEnd/>
        </a:ln>
      </xdr:spPr>
    </xdr:sp>
    <xdr:clientData/>
  </xdr:oneCellAnchor>
  <xdr:oneCellAnchor>
    <xdr:from>
      <xdr:col>7</xdr:col>
      <xdr:colOff>0</xdr:colOff>
      <xdr:row>10</xdr:row>
      <xdr:rowOff>9525</xdr:rowOff>
    </xdr:from>
    <xdr:ext cx="76200" cy="203200"/>
    <xdr:sp macro="" textlink="">
      <xdr:nvSpPr>
        <xdr:cNvPr id="50" name="Text Box 5">
          <a:extLst>
            <a:ext uri="{FF2B5EF4-FFF2-40B4-BE49-F238E27FC236}">
              <a16:creationId xmlns:a16="http://schemas.microsoft.com/office/drawing/2014/main" id="{37160043-0116-400C-9ABA-32FC39F82A3B}"/>
            </a:ext>
          </a:extLst>
        </xdr:cNvPr>
        <xdr:cNvSpPr txBox="1">
          <a:spLocks noChangeArrowheads="1"/>
        </xdr:cNvSpPr>
      </xdr:nvSpPr>
      <xdr:spPr bwMode="auto">
        <a:xfrm>
          <a:off x="13735050" y="3000375"/>
          <a:ext cx="76200" cy="203200"/>
        </a:xfrm>
        <a:prstGeom prst="rect">
          <a:avLst/>
        </a:prstGeom>
        <a:noFill/>
        <a:ln w="9525">
          <a:noFill/>
          <a:miter lim="800000"/>
          <a:headEnd/>
          <a:tailEnd/>
        </a:ln>
      </xdr:spPr>
    </xdr:sp>
    <xdr:clientData/>
  </xdr:oneCellAnchor>
  <xdr:oneCellAnchor>
    <xdr:from>
      <xdr:col>6</xdr:col>
      <xdr:colOff>0</xdr:colOff>
      <xdr:row>10</xdr:row>
      <xdr:rowOff>9525</xdr:rowOff>
    </xdr:from>
    <xdr:ext cx="76200" cy="204354"/>
    <xdr:sp macro="" textlink="">
      <xdr:nvSpPr>
        <xdr:cNvPr id="51" name="Text Box 5">
          <a:extLst>
            <a:ext uri="{FF2B5EF4-FFF2-40B4-BE49-F238E27FC236}">
              <a16:creationId xmlns:a16="http://schemas.microsoft.com/office/drawing/2014/main" id="{76AE5A29-2958-4513-8C3E-F099F1974E6B}"/>
            </a:ext>
          </a:extLst>
        </xdr:cNvPr>
        <xdr:cNvSpPr txBox="1">
          <a:spLocks noChangeArrowheads="1"/>
        </xdr:cNvSpPr>
      </xdr:nvSpPr>
      <xdr:spPr bwMode="auto">
        <a:xfrm>
          <a:off x="11972925" y="3000375"/>
          <a:ext cx="76200" cy="204354"/>
        </a:xfrm>
        <a:prstGeom prst="rect">
          <a:avLst/>
        </a:prstGeom>
        <a:noFill/>
        <a:ln w="9525">
          <a:noFill/>
          <a:miter lim="800000"/>
          <a:headEnd/>
          <a:tailEnd/>
        </a:ln>
      </xdr:spPr>
    </xdr:sp>
    <xdr:clientData/>
  </xdr:oneCellAnchor>
  <xdr:oneCellAnchor>
    <xdr:from>
      <xdr:col>6</xdr:col>
      <xdr:colOff>0</xdr:colOff>
      <xdr:row>10</xdr:row>
      <xdr:rowOff>9525</xdr:rowOff>
    </xdr:from>
    <xdr:ext cx="76200" cy="204354"/>
    <xdr:sp macro="" textlink="">
      <xdr:nvSpPr>
        <xdr:cNvPr id="52" name="Text Box 5">
          <a:extLst>
            <a:ext uri="{FF2B5EF4-FFF2-40B4-BE49-F238E27FC236}">
              <a16:creationId xmlns:a16="http://schemas.microsoft.com/office/drawing/2014/main" id="{53834F7A-69BA-44A9-A4AE-359BEFD648E0}"/>
            </a:ext>
          </a:extLst>
        </xdr:cNvPr>
        <xdr:cNvSpPr txBox="1">
          <a:spLocks noChangeArrowheads="1"/>
        </xdr:cNvSpPr>
      </xdr:nvSpPr>
      <xdr:spPr bwMode="auto">
        <a:xfrm>
          <a:off x="11972925" y="3000375"/>
          <a:ext cx="76200" cy="204354"/>
        </a:xfrm>
        <a:prstGeom prst="rect">
          <a:avLst/>
        </a:prstGeom>
        <a:noFill/>
        <a:ln w="9525">
          <a:noFill/>
          <a:miter lim="800000"/>
          <a:headEnd/>
          <a:tailEnd/>
        </a:ln>
      </xdr:spPr>
    </xdr:sp>
    <xdr:clientData/>
  </xdr:oneCellAnchor>
  <xdr:oneCellAnchor>
    <xdr:from>
      <xdr:col>7</xdr:col>
      <xdr:colOff>0</xdr:colOff>
      <xdr:row>10</xdr:row>
      <xdr:rowOff>9525</xdr:rowOff>
    </xdr:from>
    <xdr:ext cx="76200" cy="203200"/>
    <xdr:sp macro="" textlink="">
      <xdr:nvSpPr>
        <xdr:cNvPr id="53" name="Text Box 5">
          <a:extLst>
            <a:ext uri="{FF2B5EF4-FFF2-40B4-BE49-F238E27FC236}">
              <a16:creationId xmlns:a16="http://schemas.microsoft.com/office/drawing/2014/main" id="{91D16679-7221-4B1D-8113-A91CCEF47633}"/>
            </a:ext>
          </a:extLst>
        </xdr:cNvPr>
        <xdr:cNvSpPr txBox="1">
          <a:spLocks noChangeArrowheads="1"/>
        </xdr:cNvSpPr>
      </xdr:nvSpPr>
      <xdr:spPr bwMode="auto">
        <a:xfrm>
          <a:off x="13735050" y="3000375"/>
          <a:ext cx="76200" cy="203200"/>
        </a:xfrm>
        <a:prstGeom prst="rect">
          <a:avLst/>
        </a:prstGeom>
        <a:noFill/>
        <a:ln w="9525">
          <a:noFill/>
          <a:miter lim="800000"/>
          <a:headEnd/>
          <a:tailEnd/>
        </a:ln>
      </xdr:spPr>
    </xdr:sp>
    <xdr:clientData/>
  </xdr:oneCellAnchor>
  <xdr:oneCellAnchor>
    <xdr:from>
      <xdr:col>7</xdr:col>
      <xdr:colOff>0</xdr:colOff>
      <xdr:row>10</xdr:row>
      <xdr:rowOff>9525</xdr:rowOff>
    </xdr:from>
    <xdr:ext cx="76200" cy="203200"/>
    <xdr:sp macro="" textlink="">
      <xdr:nvSpPr>
        <xdr:cNvPr id="54" name="Text Box 5">
          <a:extLst>
            <a:ext uri="{FF2B5EF4-FFF2-40B4-BE49-F238E27FC236}">
              <a16:creationId xmlns:a16="http://schemas.microsoft.com/office/drawing/2014/main" id="{4F728FF7-1F93-451A-BF7E-B6857483CD46}"/>
            </a:ext>
          </a:extLst>
        </xdr:cNvPr>
        <xdr:cNvSpPr txBox="1">
          <a:spLocks noChangeArrowheads="1"/>
        </xdr:cNvSpPr>
      </xdr:nvSpPr>
      <xdr:spPr bwMode="auto">
        <a:xfrm>
          <a:off x="13735050" y="3000375"/>
          <a:ext cx="76200" cy="203200"/>
        </a:xfrm>
        <a:prstGeom prst="rect">
          <a:avLst/>
        </a:prstGeom>
        <a:noFill/>
        <a:ln w="9525">
          <a:noFill/>
          <a:miter lim="800000"/>
          <a:headEnd/>
          <a:tailEnd/>
        </a:ln>
      </xdr:spPr>
    </xdr:sp>
    <xdr:clientData/>
  </xdr:oneCellAnchor>
  <xdr:oneCellAnchor>
    <xdr:from>
      <xdr:col>6</xdr:col>
      <xdr:colOff>0</xdr:colOff>
      <xdr:row>9</xdr:row>
      <xdr:rowOff>9525</xdr:rowOff>
    </xdr:from>
    <xdr:ext cx="76200" cy="201387"/>
    <xdr:sp macro="" textlink="">
      <xdr:nvSpPr>
        <xdr:cNvPr id="55" name="Text Box 5">
          <a:extLst>
            <a:ext uri="{FF2B5EF4-FFF2-40B4-BE49-F238E27FC236}">
              <a16:creationId xmlns:a16="http://schemas.microsoft.com/office/drawing/2014/main" id="{3B46D43C-1C1D-4A09-A493-0E330751F937}"/>
            </a:ext>
          </a:extLst>
        </xdr:cNvPr>
        <xdr:cNvSpPr txBox="1">
          <a:spLocks noChangeArrowheads="1"/>
        </xdr:cNvSpPr>
      </xdr:nvSpPr>
      <xdr:spPr bwMode="auto">
        <a:xfrm>
          <a:off x="11972925" y="2838450"/>
          <a:ext cx="76200" cy="201387"/>
        </a:xfrm>
        <a:prstGeom prst="rect">
          <a:avLst/>
        </a:prstGeom>
        <a:noFill/>
        <a:ln w="9525">
          <a:noFill/>
          <a:miter lim="800000"/>
          <a:headEnd/>
          <a:tailEnd/>
        </a:ln>
      </xdr:spPr>
    </xdr:sp>
    <xdr:clientData/>
  </xdr:oneCellAnchor>
  <xdr:oneCellAnchor>
    <xdr:from>
      <xdr:col>6</xdr:col>
      <xdr:colOff>0</xdr:colOff>
      <xdr:row>10</xdr:row>
      <xdr:rowOff>9525</xdr:rowOff>
    </xdr:from>
    <xdr:ext cx="76200" cy="204354"/>
    <xdr:sp macro="" textlink="">
      <xdr:nvSpPr>
        <xdr:cNvPr id="56" name="Text Box 5">
          <a:extLst>
            <a:ext uri="{FF2B5EF4-FFF2-40B4-BE49-F238E27FC236}">
              <a16:creationId xmlns:a16="http://schemas.microsoft.com/office/drawing/2014/main" id="{B92FCE4D-A461-48A0-B824-B190F0F9CDB6}"/>
            </a:ext>
          </a:extLst>
        </xdr:cNvPr>
        <xdr:cNvSpPr txBox="1">
          <a:spLocks noChangeArrowheads="1"/>
        </xdr:cNvSpPr>
      </xdr:nvSpPr>
      <xdr:spPr bwMode="auto">
        <a:xfrm>
          <a:off x="11972925" y="3000375"/>
          <a:ext cx="76200" cy="204354"/>
        </a:xfrm>
        <a:prstGeom prst="rect">
          <a:avLst/>
        </a:prstGeom>
        <a:noFill/>
        <a:ln w="9525">
          <a:noFill/>
          <a:miter lim="800000"/>
          <a:headEnd/>
          <a:tailEnd/>
        </a:ln>
      </xdr:spPr>
    </xdr:sp>
    <xdr:clientData/>
  </xdr:oneCellAnchor>
  <xdr:oneCellAnchor>
    <xdr:from>
      <xdr:col>6</xdr:col>
      <xdr:colOff>0</xdr:colOff>
      <xdr:row>10</xdr:row>
      <xdr:rowOff>9525</xdr:rowOff>
    </xdr:from>
    <xdr:ext cx="76200" cy="204354"/>
    <xdr:sp macro="" textlink="">
      <xdr:nvSpPr>
        <xdr:cNvPr id="57" name="Text Box 5">
          <a:extLst>
            <a:ext uri="{FF2B5EF4-FFF2-40B4-BE49-F238E27FC236}">
              <a16:creationId xmlns:a16="http://schemas.microsoft.com/office/drawing/2014/main" id="{8768A077-5263-4930-98C9-BF6B2AFBB5C9}"/>
            </a:ext>
          </a:extLst>
        </xdr:cNvPr>
        <xdr:cNvSpPr txBox="1">
          <a:spLocks noChangeArrowheads="1"/>
        </xdr:cNvSpPr>
      </xdr:nvSpPr>
      <xdr:spPr bwMode="auto">
        <a:xfrm>
          <a:off x="11972925" y="3000375"/>
          <a:ext cx="76200" cy="204354"/>
        </a:xfrm>
        <a:prstGeom prst="rect">
          <a:avLst/>
        </a:prstGeom>
        <a:noFill/>
        <a:ln w="9525">
          <a:noFill/>
          <a:miter lim="800000"/>
          <a:headEnd/>
          <a:tailEnd/>
        </a:ln>
      </xdr:spPr>
    </xdr:sp>
    <xdr:clientData/>
  </xdr:oneCellAnchor>
  <xdr:oneCellAnchor>
    <xdr:from>
      <xdr:col>6</xdr:col>
      <xdr:colOff>0</xdr:colOff>
      <xdr:row>10</xdr:row>
      <xdr:rowOff>9525</xdr:rowOff>
    </xdr:from>
    <xdr:ext cx="76200" cy="201385"/>
    <xdr:sp macro="" textlink="">
      <xdr:nvSpPr>
        <xdr:cNvPr id="58" name="Text Box 5">
          <a:extLst>
            <a:ext uri="{FF2B5EF4-FFF2-40B4-BE49-F238E27FC236}">
              <a16:creationId xmlns:a16="http://schemas.microsoft.com/office/drawing/2014/main" id="{E4B18D99-BCB3-43C4-9935-17A1135E99A4}"/>
            </a:ext>
          </a:extLst>
        </xdr:cNvPr>
        <xdr:cNvSpPr txBox="1">
          <a:spLocks noChangeArrowheads="1"/>
        </xdr:cNvSpPr>
      </xdr:nvSpPr>
      <xdr:spPr bwMode="auto">
        <a:xfrm>
          <a:off x="11972925" y="3000375"/>
          <a:ext cx="76200" cy="201385"/>
        </a:xfrm>
        <a:prstGeom prst="rect">
          <a:avLst/>
        </a:prstGeom>
        <a:noFill/>
        <a:ln w="9525">
          <a:noFill/>
          <a:miter lim="800000"/>
          <a:headEnd/>
          <a:tailEnd/>
        </a:ln>
      </xdr:spPr>
    </xdr:sp>
    <xdr:clientData/>
  </xdr:oneCellAnchor>
  <xdr:oneCellAnchor>
    <xdr:from>
      <xdr:col>6</xdr:col>
      <xdr:colOff>0</xdr:colOff>
      <xdr:row>10</xdr:row>
      <xdr:rowOff>9525</xdr:rowOff>
    </xdr:from>
    <xdr:ext cx="76200" cy="201385"/>
    <xdr:sp macro="" textlink="">
      <xdr:nvSpPr>
        <xdr:cNvPr id="59" name="Text Box 5">
          <a:extLst>
            <a:ext uri="{FF2B5EF4-FFF2-40B4-BE49-F238E27FC236}">
              <a16:creationId xmlns:a16="http://schemas.microsoft.com/office/drawing/2014/main" id="{8C857884-AA5E-462E-B548-7106E5F305E8}"/>
            </a:ext>
          </a:extLst>
        </xdr:cNvPr>
        <xdr:cNvSpPr txBox="1">
          <a:spLocks noChangeArrowheads="1"/>
        </xdr:cNvSpPr>
      </xdr:nvSpPr>
      <xdr:spPr bwMode="auto">
        <a:xfrm>
          <a:off x="11972925" y="3000375"/>
          <a:ext cx="76200" cy="201385"/>
        </a:xfrm>
        <a:prstGeom prst="rect">
          <a:avLst/>
        </a:prstGeom>
        <a:noFill/>
        <a:ln w="9525">
          <a:noFill/>
          <a:miter lim="800000"/>
          <a:headEnd/>
          <a:tailEnd/>
        </a:ln>
      </xdr:spPr>
    </xdr:sp>
    <xdr:clientData/>
  </xdr:oneCellAnchor>
  <xdr:oneCellAnchor>
    <xdr:from>
      <xdr:col>6</xdr:col>
      <xdr:colOff>0</xdr:colOff>
      <xdr:row>9</xdr:row>
      <xdr:rowOff>9525</xdr:rowOff>
    </xdr:from>
    <xdr:ext cx="76200" cy="204354"/>
    <xdr:sp macro="" textlink="">
      <xdr:nvSpPr>
        <xdr:cNvPr id="60" name="Text Box 5">
          <a:extLst>
            <a:ext uri="{FF2B5EF4-FFF2-40B4-BE49-F238E27FC236}">
              <a16:creationId xmlns:a16="http://schemas.microsoft.com/office/drawing/2014/main" id="{716C5603-E5FB-4130-B2E5-79C429371BC8}"/>
            </a:ext>
          </a:extLst>
        </xdr:cNvPr>
        <xdr:cNvSpPr txBox="1">
          <a:spLocks noChangeArrowheads="1"/>
        </xdr:cNvSpPr>
      </xdr:nvSpPr>
      <xdr:spPr bwMode="auto">
        <a:xfrm>
          <a:off x="11972925" y="2838450"/>
          <a:ext cx="76200" cy="204354"/>
        </a:xfrm>
        <a:prstGeom prst="rect">
          <a:avLst/>
        </a:prstGeom>
        <a:noFill/>
        <a:ln w="9525">
          <a:noFill/>
          <a:miter lim="800000"/>
          <a:headEnd/>
          <a:tailEnd/>
        </a:ln>
      </xdr:spPr>
    </xdr:sp>
    <xdr:clientData/>
  </xdr:oneCellAnchor>
  <xdr:oneCellAnchor>
    <xdr:from>
      <xdr:col>6</xdr:col>
      <xdr:colOff>0</xdr:colOff>
      <xdr:row>9</xdr:row>
      <xdr:rowOff>9525</xdr:rowOff>
    </xdr:from>
    <xdr:ext cx="76200" cy="204354"/>
    <xdr:sp macro="" textlink="">
      <xdr:nvSpPr>
        <xdr:cNvPr id="61" name="Text Box 5">
          <a:extLst>
            <a:ext uri="{FF2B5EF4-FFF2-40B4-BE49-F238E27FC236}">
              <a16:creationId xmlns:a16="http://schemas.microsoft.com/office/drawing/2014/main" id="{9B5D70CD-9A25-4A12-8CF6-AD8BDA62A6BB}"/>
            </a:ext>
          </a:extLst>
        </xdr:cNvPr>
        <xdr:cNvSpPr txBox="1">
          <a:spLocks noChangeArrowheads="1"/>
        </xdr:cNvSpPr>
      </xdr:nvSpPr>
      <xdr:spPr bwMode="auto">
        <a:xfrm>
          <a:off x="11972925" y="2838450"/>
          <a:ext cx="76200" cy="204354"/>
        </a:xfrm>
        <a:prstGeom prst="rect">
          <a:avLst/>
        </a:prstGeom>
        <a:noFill/>
        <a:ln w="9525">
          <a:noFill/>
          <a:miter lim="800000"/>
          <a:headEnd/>
          <a:tailEnd/>
        </a:ln>
      </xdr:spPr>
    </xdr:sp>
    <xdr:clientData/>
  </xdr:oneCellAnchor>
  <xdr:oneCellAnchor>
    <xdr:from>
      <xdr:col>7</xdr:col>
      <xdr:colOff>0</xdr:colOff>
      <xdr:row>10</xdr:row>
      <xdr:rowOff>9525</xdr:rowOff>
    </xdr:from>
    <xdr:ext cx="76200" cy="201387"/>
    <xdr:sp macro="" textlink="">
      <xdr:nvSpPr>
        <xdr:cNvPr id="62" name="Text Box 5">
          <a:extLst>
            <a:ext uri="{FF2B5EF4-FFF2-40B4-BE49-F238E27FC236}">
              <a16:creationId xmlns:a16="http://schemas.microsoft.com/office/drawing/2014/main" id="{77121FE6-0396-4FC6-A6CD-35BB093E8E49}"/>
            </a:ext>
          </a:extLst>
        </xdr:cNvPr>
        <xdr:cNvSpPr txBox="1">
          <a:spLocks noChangeArrowheads="1"/>
        </xdr:cNvSpPr>
      </xdr:nvSpPr>
      <xdr:spPr bwMode="auto">
        <a:xfrm>
          <a:off x="13735050" y="3000375"/>
          <a:ext cx="76200" cy="201387"/>
        </a:xfrm>
        <a:prstGeom prst="rect">
          <a:avLst/>
        </a:prstGeom>
        <a:noFill/>
        <a:ln w="9525">
          <a:noFill/>
          <a:miter lim="800000"/>
          <a:headEnd/>
          <a:tailEnd/>
        </a:ln>
      </xdr:spPr>
    </xdr:sp>
    <xdr:clientData/>
  </xdr:oneCellAnchor>
  <xdr:oneCellAnchor>
    <xdr:from>
      <xdr:col>7</xdr:col>
      <xdr:colOff>0</xdr:colOff>
      <xdr:row>10</xdr:row>
      <xdr:rowOff>9525</xdr:rowOff>
    </xdr:from>
    <xdr:ext cx="76200" cy="204354"/>
    <xdr:sp macro="" textlink="">
      <xdr:nvSpPr>
        <xdr:cNvPr id="63" name="Text Box 5">
          <a:extLst>
            <a:ext uri="{FF2B5EF4-FFF2-40B4-BE49-F238E27FC236}">
              <a16:creationId xmlns:a16="http://schemas.microsoft.com/office/drawing/2014/main" id="{2B4C39AE-5E13-463B-B821-8E85B1CF53E9}"/>
            </a:ext>
          </a:extLst>
        </xdr:cNvPr>
        <xdr:cNvSpPr txBox="1">
          <a:spLocks noChangeArrowheads="1"/>
        </xdr:cNvSpPr>
      </xdr:nvSpPr>
      <xdr:spPr bwMode="auto">
        <a:xfrm>
          <a:off x="13735050" y="3000375"/>
          <a:ext cx="76200" cy="204354"/>
        </a:xfrm>
        <a:prstGeom prst="rect">
          <a:avLst/>
        </a:prstGeom>
        <a:noFill/>
        <a:ln w="9525">
          <a:noFill/>
          <a:miter lim="800000"/>
          <a:headEnd/>
          <a:tailEnd/>
        </a:ln>
      </xdr:spPr>
    </xdr:sp>
    <xdr:clientData/>
  </xdr:oneCellAnchor>
  <xdr:oneCellAnchor>
    <xdr:from>
      <xdr:col>7</xdr:col>
      <xdr:colOff>0</xdr:colOff>
      <xdr:row>10</xdr:row>
      <xdr:rowOff>9525</xdr:rowOff>
    </xdr:from>
    <xdr:ext cx="76200" cy="204354"/>
    <xdr:sp macro="" textlink="">
      <xdr:nvSpPr>
        <xdr:cNvPr id="64" name="Text Box 5">
          <a:extLst>
            <a:ext uri="{FF2B5EF4-FFF2-40B4-BE49-F238E27FC236}">
              <a16:creationId xmlns:a16="http://schemas.microsoft.com/office/drawing/2014/main" id="{2BE135CC-CA63-495D-A892-618184558071}"/>
            </a:ext>
          </a:extLst>
        </xdr:cNvPr>
        <xdr:cNvSpPr txBox="1">
          <a:spLocks noChangeArrowheads="1"/>
        </xdr:cNvSpPr>
      </xdr:nvSpPr>
      <xdr:spPr bwMode="auto">
        <a:xfrm>
          <a:off x="13735050" y="3000375"/>
          <a:ext cx="76200" cy="204354"/>
        </a:xfrm>
        <a:prstGeom prst="rect">
          <a:avLst/>
        </a:prstGeom>
        <a:noFill/>
        <a:ln w="9525">
          <a:noFill/>
          <a:miter lim="800000"/>
          <a:headEnd/>
          <a:tailEnd/>
        </a:ln>
      </xdr:spPr>
    </xdr:sp>
    <xdr:clientData/>
  </xdr:oneCellAnchor>
  <xdr:oneCellAnchor>
    <xdr:from>
      <xdr:col>7</xdr:col>
      <xdr:colOff>0</xdr:colOff>
      <xdr:row>9</xdr:row>
      <xdr:rowOff>9525</xdr:rowOff>
    </xdr:from>
    <xdr:ext cx="76200" cy="201387"/>
    <xdr:sp macro="" textlink="">
      <xdr:nvSpPr>
        <xdr:cNvPr id="65" name="Text Box 5">
          <a:extLst>
            <a:ext uri="{FF2B5EF4-FFF2-40B4-BE49-F238E27FC236}">
              <a16:creationId xmlns:a16="http://schemas.microsoft.com/office/drawing/2014/main" id="{5A302E08-C1EB-421B-B6C9-92AF9146A998}"/>
            </a:ext>
          </a:extLst>
        </xdr:cNvPr>
        <xdr:cNvSpPr txBox="1">
          <a:spLocks noChangeArrowheads="1"/>
        </xdr:cNvSpPr>
      </xdr:nvSpPr>
      <xdr:spPr bwMode="auto">
        <a:xfrm>
          <a:off x="13735050" y="2838450"/>
          <a:ext cx="76200" cy="201387"/>
        </a:xfrm>
        <a:prstGeom prst="rect">
          <a:avLst/>
        </a:prstGeom>
        <a:noFill/>
        <a:ln w="9525">
          <a:noFill/>
          <a:miter lim="800000"/>
          <a:headEnd/>
          <a:tailEnd/>
        </a:ln>
      </xdr:spPr>
    </xdr:sp>
    <xdr:clientData/>
  </xdr:oneCellAnchor>
  <xdr:oneCellAnchor>
    <xdr:from>
      <xdr:col>7</xdr:col>
      <xdr:colOff>0</xdr:colOff>
      <xdr:row>10</xdr:row>
      <xdr:rowOff>9525</xdr:rowOff>
    </xdr:from>
    <xdr:ext cx="76200" cy="204354"/>
    <xdr:sp macro="" textlink="">
      <xdr:nvSpPr>
        <xdr:cNvPr id="66" name="Text Box 5">
          <a:extLst>
            <a:ext uri="{FF2B5EF4-FFF2-40B4-BE49-F238E27FC236}">
              <a16:creationId xmlns:a16="http://schemas.microsoft.com/office/drawing/2014/main" id="{8E264E2A-4BE3-42CE-94E8-206724A2140E}"/>
            </a:ext>
          </a:extLst>
        </xdr:cNvPr>
        <xdr:cNvSpPr txBox="1">
          <a:spLocks noChangeArrowheads="1"/>
        </xdr:cNvSpPr>
      </xdr:nvSpPr>
      <xdr:spPr bwMode="auto">
        <a:xfrm>
          <a:off x="13735050" y="3000375"/>
          <a:ext cx="76200" cy="204354"/>
        </a:xfrm>
        <a:prstGeom prst="rect">
          <a:avLst/>
        </a:prstGeom>
        <a:noFill/>
        <a:ln w="9525">
          <a:noFill/>
          <a:miter lim="800000"/>
          <a:headEnd/>
          <a:tailEnd/>
        </a:ln>
      </xdr:spPr>
    </xdr:sp>
    <xdr:clientData/>
  </xdr:oneCellAnchor>
  <xdr:oneCellAnchor>
    <xdr:from>
      <xdr:col>7</xdr:col>
      <xdr:colOff>0</xdr:colOff>
      <xdr:row>10</xdr:row>
      <xdr:rowOff>9525</xdr:rowOff>
    </xdr:from>
    <xdr:ext cx="76200" cy="204354"/>
    <xdr:sp macro="" textlink="">
      <xdr:nvSpPr>
        <xdr:cNvPr id="67" name="Text Box 5">
          <a:extLst>
            <a:ext uri="{FF2B5EF4-FFF2-40B4-BE49-F238E27FC236}">
              <a16:creationId xmlns:a16="http://schemas.microsoft.com/office/drawing/2014/main" id="{1F60CAE3-190D-491F-BD43-C7CB87DAB89C}"/>
            </a:ext>
          </a:extLst>
        </xdr:cNvPr>
        <xdr:cNvSpPr txBox="1">
          <a:spLocks noChangeArrowheads="1"/>
        </xdr:cNvSpPr>
      </xdr:nvSpPr>
      <xdr:spPr bwMode="auto">
        <a:xfrm>
          <a:off x="13735050" y="3000375"/>
          <a:ext cx="76200" cy="204354"/>
        </a:xfrm>
        <a:prstGeom prst="rect">
          <a:avLst/>
        </a:prstGeom>
        <a:noFill/>
        <a:ln w="9525">
          <a:noFill/>
          <a:miter lim="800000"/>
          <a:headEnd/>
          <a:tailEnd/>
        </a:ln>
      </xdr:spPr>
    </xdr:sp>
    <xdr:clientData/>
  </xdr:oneCellAnchor>
  <xdr:oneCellAnchor>
    <xdr:from>
      <xdr:col>7</xdr:col>
      <xdr:colOff>0</xdr:colOff>
      <xdr:row>10</xdr:row>
      <xdr:rowOff>9525</xdr:rowOff>
    </xdr:from>
    <xdr:ext cx="76200" cy="201385"/>
    <xdr:sp macro="" textlink="">
      <xdr:nvSpPr>
        <xdr:cNvPr id="68" name="Text Box 5">
          <a:extLst>
            <a:ext uri="{FF2B5EF4-FFF2-40B4-BE49-F238E27FC236}">
              <a16:creationId xmlns:a16="http://schemas.microsoft.com/office/drawing/2014/main" id="{7961AB13-392E-4CAC-A3EF-813872815E94}"/>
            </a:ext>
          </a:extLst>
        </xdr:cNvPr>
        <xdr:cNvSpPr txBox="1">
          <a:spLocks noChangeArrowheads="1"/>
        </xdr:cNvSpPr>
      </xdr:nvSpPr>
      <xdr:spPr bwMode="auto">
        <a:xfrm>
          <a:off x="13735050" y="3000375"/>
          <a:ext cx="76200" cy="201385"/>
        </a:xfrm>
        <a:prstGeom prst="rect">
          <a:avLst/>
        </a:prstGeom>
        <a:noFill/>
        <a:ln w="9525">
          <a:noFill/>
          <a:miter lim="800000"/>
          <a:headEnd/>
          <a:tailEnd/>
        </a:ln>
      </xdr:spPr>
    </xdr:sp>
    <xdr:clientData/>
  </xdr:oneCellAnchor>
  <xdr:oneCellAnchor>
    <xdr:from>
      <xdr:col>7</xdr:col>
      <xdr:colOff>0</xdr:colOff>
      <xdr:row>10</xdr:row>
      <xdr:rowOff>9525</xdr:rowOff>
    </xdr:from>
    <xdr:ext cx="76200" cy="201385"/>
    <xdr:sp macro="" textlink="">
      <xdr:nvSpPr>
        <xdr:cNvPr id="69" name="Text Box 5">
          <a:extLst>
            <a:ext uri="{FF2B5EF4-FFF2-40B4-BE49-F238E27FC236}">
              <a16:creationId xmlns:a16="http://schemas.microsoft.com/office/drawing/2014/main" id="{49B4F362-906F-43A2-862F-97CB2090342D}"/>
            </a:ext>
          </a:extLst>
        </xdr:cNvPr>
        <xdr:cNvSpPr txBox="1">
          <a:spLocks noChangeArrowheads="1"/>
        </xdr:cNvSpPr>
      </xdr:nvSpPr>
      <xdr:spPr bwMode="auto">
        <a:xfrm>
          <a:off x="13735050" y="3000375"/>
          <a:ext cx="76200" cy="201385"/>
        </a:xfrm>
        <a:prstGeom prst="rect">
          <a:avLst/>
        </a:prstGeom>
        <a:noFill/>
        <a:ln w="9525">
          <a:noFill/>
          <a:miter lim="800000"/>
          <a:headEnd/>
          <a:tailEnd/>
        </a:ln>
      </xdr:spPr>
    </xdr:sp>
    <xdr:clientData/>
  </xdr:oneCellAnchor>
  <xdr:oneCellAnchor>
    <xdr:from>
      <xdr:col>7</xdr:col>
      <xdr:colOff>0</xdr:colOff>
      <xdr:row>9</xdr:row>
      <xdr:rowOff>9525</xdr:rowOff>
    </xdr:from>
    <xdr:ext cx="76200" cy="204354"/>
    <xdr:sp macro="" textlink="">
      <xdr:nvSpPr>
        <xdr:cNvPr id="70" name="Text Box 5">
          <a:extLst>
            <a:ext uri="{FF2B5EF4-FFF2-40B4-BE49-F238E27FC236}">
              <a16:creationId xmlns:a16="http://schemas.microsoft.com/office/drawing/2014/main" id="{84CCDC2E-8E3F-43E6-9E45-83E54DD034DA}"/>
            </a:ext>
          </a:extLst>
        </xdr:cNvPr>
        <xdr:cNvSpPr txBox="1">
          <a:spLocks noChangeArrowheads="1"/>
        </xdr:cNvSpPr>
      </xdr:nvSpPr>
      <xdr:spPr bwMode="auto">
        <a:xfrm>
          <a:off x="13735050" y="2838450"/>
          <a:ext cx="76200" cy="204354"/>
        </a:xfrm>
        <a:prstGeom prst="rect">
          <a:avLst/>
        </a:prstGeom>
        <a:noFill/>
        <a:ln w="9525">
          <a:noFill/>
          <a:miter lim="800000"/>
          <a:headEnd/>
          <a:tailEnd/>
        </a:ln>
      </xdr:spPr>
    </xdr:sp>
    <xdr:clientData/>
  </xdr:oneCellAnchor>
  <xdr:oneCellAnchor>
    <xdr:from>
      <xdr:col>7</xdr:col>
      <xdr:colOff>0</xdr:colOff>
      <xdr:row>9</xdr:row>
      <xdr:rowOff>9525</xdr:rowOff>
    </xdr:from>
    <xdr:ext cx="76200" cy="204354"/>
    <xdr:sp macro="" textlink="">
      <xdr:nvSpPr>
        <xdr:cNvPr id="71" name="Text Box 5">
          <a:extLst>
            <a:ext uri="{FF2B5EF4-FFF2-40B4-BE49-F238E27FC236}">
              <a16:creationId xmlns:a16="http://schemas.microsoft.com/office/drawing/2014/main" id="{3EABCE47-5A1A-4EF7-A21D-8B20ED58C6F3}"/>
            </a:ext>
          </a:extLst>
        </xdr:cNvPr>
        <xdr:cNvSpPr txBox="1">
          <a:spLocks noChangeArrowheads="1"/>
        </xdr:cNvSpPr>
      </xdr:nvSpPr>
      <xdr:spPr bwMode="auto">
        <a:xfrm>
          <a:off x="13735050" y="2838450"/>
          <a:ext cx="76200" cy="204354"/>
        </a:xfrm>
        <a:prstGeom prst="rect">
          <a:avLst/>
        </a:prstGeom>
        <a:noFill/>
        <a:ln w="9525">
          <a:noFill/>
          <a:miter lim="800000"/>
          <a:headEnd/>
          <a:tailEnd/>
        </a:ln>
      </xdr:spPr>
    </xdr:sp>
    <xdr:clientData/>
  </xdr:oneCellAnchor>
  <xdr:oneCellAnchor>
    <xdr:from>
      <xdr:col>6</xdr:col>
      <xdr:colOff>0</xdr:colOff>
      <xdr:row>9</xdr:row>
      <xdr:rowOff>9525</xdr:rowOff>
    </xdr:from>
    <xdr:ext cx="76200" cy="201387"/>
    <xdr:sp macro="" textlink="">
      <xdr:nvSpPr>
        <xdr:cNvPr id="3" name="Text Box 5">
          <a:extLst>
            <a:ext uri="{FF2B5EF4-FFF2-40B4-BE49-F238E27FC236}">
              <a16:creationId xmlns:a16="http://schemas.microsoft.com/office/drawing/2014/main" id="{CEAEBF7E-4B3C-4D6B-BCC8-E75BCF15546B}"/>
            </a:ext>
          </a:extLst>
        </xdr:cNvPr>
        <xdr:cNvSpPr txBox="1">
          <a:spLocks noChangeArrowheads="1"/>
        </xdr:cNvSpPr>
      </xdr:nvSpPr>
      <xdr:spPr bwMode="auto">
        <a:xfrm>
          <a:off x="11972925" y="2838450"/>
          <a:ext cx="76200" cy="201387"/>
        </a:xfrm>
        <a:prstGeom prst="rect">
          <a:avLst/>
        </a:prstGeom>
        <a:noFill/>
        <a:ln w="9525">
          <a:noFill/>
          <a:miter lim="800000"/>
          <a:headEnd/>
          <a:tailEnd/>
        </a:ln>
      </xdr:spPr>
    </xdr:sp>
    <xdr:clientData/>
  </xdr:oneCellAnchor>
  <xdr:oneCellAnchor>
    <xdr:from>
      <xdr:col>6</xdr:col>
      <xdr:colOff>0</xdr:colOff>
      <xdr:row>9</xdr:row>
      <xdr:rowOff>9525</xdr:rowOff>
    </xdr:from>
    <xdr:ext cx="76200" cy="204354"/>
    <xdr:sp macro="" textlink="">
      <xdr:nvSpPr>
        <xdr:cNvPr id="4" name="Text Box 5">
          <a:extLst>
            <a:ext uri="{FF2B5EF4-FFF2-40B4-BE49-F238E27FC236}">
              <a16:creationId xmlns:a16="http://schemas.microsoft.com/office/drawing/2014/main" id="{40E8753E-F197-4CA7-BCBB-E574DB6EC40A}"/>
            </a:ext>
          </a:extLst>
        </xdr:cNvPr>
        <xdr:cNvSpPr txBox="1">
          <a:spLocks noChangeArrowheads="1"/>
        </xdr:cNvSpPr>
      </xdr:nvSpPr>
      <xdr:spPr bwMode="auto">
        <a:xfrm>
          <a:off x="11972925" y="2838450"/>
          <a:ext cx="76200" cy="204354"/>
        </a:xfrm>
        <a:prstGeom prst="rect">
          <a:avLst/>
        </a:prstGeom>
        <a:noFill/>
        <a:ln w="9525">
          <a:noFill/>
          <a:miter lim="800000"/>
          <a:headEnd/>
          <a:tailEnd/>
        </a:ln>
      </xdr:spPr>
    </xdr:sp>
    <xdr:clientData/>
  </xdr:oneCellAnchor>
  <xdr:oneCellAnchor>
    <xdr:from>
      <xdr:col>6</xdr:col>
      <xdr:colOff>0</xdr:colOff>
      <xdr:row>9</xdr:row>
      <xdr:rowOff>9525</xdr:rowOff>
    </xdr:from>
    <xdr:ext cx="76200" cy="204354"/>
    <xdr:sp macro="" textlink="">
      <xdr:nvSpPr>
        <xdr:cNvPr id="5" name="Text Box 5">
          <a:extLst>
            <a:ext uri="{FF2B5EF4-FFF2-40B4-BE49-F238E27FC236}">
              <a16:creationId xmlns:a16="http://schemas.microsoft.com/office/drawing/2014/main" id="{E1D51CA0-4F22-4F28-886D-A02CF7F2CC31}"/>
            </a:ext>
          </a:extLst>
        </xdr:cNvPr>
        <xdr:cNvSpPr txBox="1">
          <a:spLocks noChangeArrowheads="1"/>
        </xdr:cNvSpPr>
      </xdr:nvSpPr>
      <xdr:spPr bwMode="auto">
        <a:xfrm>
          <a:off x="11972925" y="2838450"/>
          <a:ext cx="76200" cy="204354"/>
        </a:xfrm>
        <a:prstGeom prst="rect">
          <a:avLst/>
        </a:prstGeom>
        <a:noFill/>
        <a:ln w="9525">
          <a:noFill/>
          <a:miter lim="800000"/>
          <a:headEnd/>
          <a:tailEnd/>
        </a:ln>
      </xdr:spPr>
    </xdr:sp>
    <xdr:clientData/>
  </xdr:oneCellAnchor>
  <xdr:oneCellAnchor>
    <xdr:from>
      <xdr:col>7</xdr:col>
      <xdr:colOff>0</xdr:colOff>
      <xdr:row>9</xdr:row>
      <xdr:rowOff>9525</xdr:rowOff>
    </xdr:from>
    <xdr:ext cx="76200" cy="201387"/>
    <xdr:sp macro="" textlink="">
      <xdr:nvSpPr>
        <xdr:cNvPr id="6" name="Text Box 5">
          <a:extLst>
            <a:ext uri="{FF2B5EF4-FFF2-40B4-BE49-F238E27FC236}">
              <a16:creationId xmlns:a16="http://schemas.microsoft.com/office/drawing/2014/main" id="{BF0E619C-AC05-4B2E-A642-44237656BB40}"/>
            </a:ext>
          </a:extLst>
        </xdr:cNvPr>
        <xdr:cNvSpPr txBox="1">
          <a:spLocks noChangeArrowheads="1"/>
        </xdr:cNvSpPr>
      </xdr:nvSpPr>
      <xdr:spPr bwMode="auto">
        <a:xfrm>
          <a:off x="13735050" y="2838450"/>
          <a:ext cx="76200" cy="201387"/>
        </a:xfrm>
        <a:prstGeom prst="rect">
          <a:avLst/>
        </a:prstGeom>
        <a:noFill/>
        <a:ln w="9525">
          <a:noFill/>
          <a:miter lim="800000"/>
          <a:headEnd/>
          <a:tailEnd/>
        </a:ln>
      </xdr:spPr>
    </xdr:sp>
    <xdr:clientData/>
  </xdr:oneCellAnchor>
  <xdr:oneCellAnchor>
    <xdr:from>
      <xdr:col>7</xdr:col>
      <xdr:colOff>0</xdr:colOff>
      <xdr:row>9</xdr:row>
      <xdr:rowOff>9525</xdr:rowOff>
    </xdr:from>
    <xdr:ext cx="76200" cy="204354"/>
    <xdr:sp macro="" textlink="">
      <xdr:nvSpPr>
        <xdr:cNvPr id="7" name="Text Box 5">
          <a:extLst>
            <a:ext uri="{FF2B5EF4-FFF2-40B4-BE49-F238E27FC236}">
              <a16:creationId xmlns:a16="http://schemas.microsoft.com/office/drawing/2014/main" id="{CAC63DD0-9E74-4773-94EC-396A86DEDFC9}"/>
            </a:ext>
          </a:extLst>
        </xdr:cNvPr>
        <xdr:cNvSpPr txBox="1">
          <a:spLocks noChangeArrowheads="1"/>
        </xdr:cNvSpPr>
      </xdr:nvSpPr>
      <xdr:spPr bwMode="auto">
        <a:xfrm>
          <a:off x="13735050" y="2838450"/>
          <a:ext cx="76200" cy="204354"/>
        </a:xfrm>
        <a:prstGeom prst="rect">
          <a:avLst/>
        </a:prstGeom>
        <a:noFill/>
        <a:ln w="9525">
          <a:noFill/>
          <a:miter lim="800000"/>
          <a:headEnd/>
          <a:tailEnd/>
        </a:ln>
      </xdr:spPr>
    </xdr:sp>
    <xdr:clientData/>
  </xdr:oneCellAnchor>
  <xdr:oneCellAnchor>
    <xdr:from>
      <xdr:col>7</xdr:col>
      <xdr:colOff>0</xdr:colOff>
      <xdr:row>9</xdr:row>
      <xdr:rowOff>9525</xdr:rowOff>
    </xdr:from>
    <xdr:ext cx="76200" cy="204354"/>
    <xdr:sp macro="" textlink="">
      <xdr:nvSpPr>
        <xdr:cNvPr id="8" name="Text Box 5">
          <a:extLst>
            <a:ext uri="{FF2B5EF4-FFF2-40B4-BE49-F238E27FC236}">
              <a16:creationId xmlns:a16="http://schemas.microsoft.com/office/drawing/2014/main" id="{AAFD28EA-9C78-48DE-899E-A3959988305A}"/>
            </a:ext>
          </a:extLst>
        </xdr:cNvPr>
        <xdr:cNvSpPr txBox="1">
          <a:spLocks noChangeArrowheads="1"/>
        </xdr:cNvSpPr>
      </xdr:nvSpPr>
      <xdr:spPr bwMode="auto">
        <a:xfrm>
          <a:off x="13735050" y="2838450"/>
          <a:ext cx="76200" cy="204354"/>
        </a:xfrm>
        <a:prstGeom prst="rect">
          <a:avLst/>
        </a:prstGeom>
        <a:noFill/>
        <a:ln w="9525">
          <a:noFill/>
          <a:miter lim="800000"/>
          <a:headEnd/>
          <a:tailEnd/>
        </a:ln>
      </xdr:spPr>
    </xdr:sp>
    <xdr:clientData/>
  </xdr:oneCellAnchor>
  <xdr:oneCellAnchor>
    <xdr:from>
      <xdr:col>6</xdr:col>
      <xdr:colOff>0</xdr:colOff>
      <xdr:row>9</xdr:row>
      <xdr:rowOff>9525</xdr:rowOff>
    </xdr:from>
    <xdr:ext cx="76200" cy="201387"/>
    <xdr:sp macro="" textlink="">
      <xdr:nvSpPr>
        <xdr:cNvPr id="72" name="Text Box 5">
          <a:extLst>
            <a:ext uri="{FF2B5EF4-FFF2-40B4-BE49-F238E27FC236}">
              <a16:creationId xmlns:a16="http://schemas.microsoft.com/office/drawing/2014/main" id="{955B8674-DED5-4566-9475-7EE3F9415664}"/>
            </a:ext>
          </a:extLst>
        </xdr:cNvPr>
        <xdr:cNvSpPr txBox="1">
          <a:spLocks noChangeArrowheads="1"/>
        </xdr:cNvSpPr>
      </xdr:nvSpPr>
      <xdr:spPr bwMode="auto">
        <a:xfrm>
          <a:off x="11972925" y="2838450"/>
          <a:ext cx="76200" cy="201387"/>
        </a:xfrm>
        <a:prstGeom prst="rect">
          <a:avLst/>
        </a:prstGeom>
        <a:noFill/>
        <a:ln w="9525">
          <a:noFill/>
          <a:miter lim="800000"/>
          <a:headEnd/>
          <a:tailEnd/>
        </a:ln>
      </xdr:spPr>
    </xdr:sp>
    <xdr:clientData/>
  </xdr:oneCellAnchor>
  <xdr:oneCellAnchor>
    <xdr:from>
      <xdr:col>6</xdr:col>
      <xdr:colOff>0</xdr:colOff>
      <xdr:row>9</xdr:row>
      <xdr:rowOff>9525</xdr:rowOff>
    </xdr:from>
    <xdr:ext cx="76200" cy="204354"/>
    <xdr:sp macro="" textlink="">
      <xdr:nvSpPr>
        <xdr:cNvPr id="73" name="Text Box 5">
          <a:extLst>
            <a:ext uri="{FF2B5EF4-FFF2-40B4-BE49-F238E27FC236}">
              <a16:creationId xmlns:a16="http://schemas.microsoft.com/office/drawing/2014/main" id="{D306EF93-5EE7-489E-A53A-EAED7F1AF5EF}"/>
            </a:ext>
          </a:extLst>
        </xdr:cNvPr>
        <xdr:cNvSpPr txBox="1">
          <a:spLocks noChangeArrowheads="1"/>
        </xdr:cNvSpPr>
      </xdr:nvSpPr>
      <xdr:spPr bwMode="auto">
        <a:xfrm>
          <a:off x="11972925" y="2838450"/>
          <a:ext cx="76200" cy="204354"/>
        </a:xfrm>
        <a:prstGeom prst="rect">
          <a:avLst/>
        </a:prstGeom>
        <a:noFill/>
        <a:ln w="9525">
          <a:noFill/>
          <a:miter lim="800000"/>
          <a:headEnd/>
          <a:tailEnd/>
        </a:ln>
      </xdr:spPr>
    </xdr:sp>
    <xdr:clientData/>
  </xdr:oneCellAnchor>
  <xdr:oneCellAnchor>
    <xdr:from>
      <xdr:col>6</xdr:col>
      <xdr:colOff>0</xdr:colOff>
      <xdr:row>9</xdr:row>
      <xdr:rowOff>9525</xdr:rowOff>
    </xdr:from>
    <xdr:ext cx="76200" cy="204354"/>
    <xdr:sp macro="" textlink="">
      <xdr:nvSpPr>
        <xdr:cNvPr id="74" name="Text Box 5">
          <a:extLst>
            <a:ext uri="{FF2B5EF4-FFF2-40B4-BE49-F238E27FC236}">
              <a16:creationId xmlns:a16="http://schemas.microsoft.com/office/drawing/2014/main" id="{22C54299-ADA2-4657-8E1A-02F4EC67FE18}"/>
            </a:ext>
          </a:extLst>
        </xdr:cNvPr>
        <xdr:cNvSpPr txBox="1">
          <a:spLocks noChangeArrowheads="1"/>
        </xdr:cNvSpPr>
      </xdr:nvSpPr>
      <xdr:spPr bwMode="auto">
        <a:xfrm>
          <a:off x="11972925" y="2838450"/>
          <a:ext cx="76200" cy="204354"/>
        </a:xfrm>
        <a:prstGeom prst="rect">
          <a:avLst/>
        </a:prstGeom>
        <a:noFill/>
        <a:ln w="9525">
          <a:noFill/>
          <a:miter lim="800000"/>
          <a:headEnd/>
          <a:tailEnd/>
        </a:ln>
      </xdr:spPr>
    </xdr:sp>
    <xdr:clientData/>
  </xdr:oneCellAnchor>
  <xdr:oneCellAnchor>
    <xdr:from>
      <xdr:col>7</xdr:col>
      <xdr:colOff>0</xdr:colOff>
      <xdr:row>9</xdr:row>
      <xdr:rowOff>9525</xdr:rowOff>
    </xdr:from>
    <xdr:ext cx="76200" cy="201387"/>
    <xdr:sp macro="" textlink="">
      <xdr:nvSpPr>
        <xdr:cNvPr id="75" name="Text Box 5">
          <a:extLst>
            <a:ext uri="{FF2B5EF4-FFF2-40B4-BE49-F238E27FC236}">
              <a16:creationId xmlns:a16="http://schemas.microsoft.com/office/drawing/2014/main" id="{3F951A64-0743-4839-A536-6B16FB784C8B}"/>
            </a:ext>
          </a:extLst>
        </xdr:cNvPr>
        <xdr:cNvSpPr txBox="1">
          <a:spLocks noChangeArrowheads="1"/>
        </xdr:cNvSpPr>
      </xdr:nvSpPr>
      <xdr:spPr bwMode="auto">
        <a:xfrm>
          <a:off x="13735050" y="2838450"/>
          <a:ext cx="76200" cy="201387"/>
        </a:xfrm>
        <a:prstGeom prst="rect">
          <a:avLst/>
        </a:prstGeom>
        <a:noFill/>
        <a:ln w="9525">
          <a:noFill/>
          <a:miter lim="800000"/>
          <a:headEnd/>
          <a:tailEnd/>
        </a:ln>
      </xdr:spPr>
    </xdr:sp>
    <xdr:clientData/>
  </xdr:oneCellAnchor>
  <xdr:oneCellAnchor>
    <xdr:from>
      <xdr:col>7</xdr:col>
      <xdr:colOff>0</xdr:colOff>
      <xdr:row>9</xdr:row>
      <xdr:rowOff>9525</xdr:rowOff>
    </xdr:from>
    <xdr:ext cx="76200" cy="204354"/>
    <xdr:sp macro="" textlink="">
      <xdr:nvSpPr>
        <xdr:cNvPr id="76" name="Text Box 5">
          <a:extLst>
            <a:ext uri="{FF2B5EF4-FFF2-40B4-BE49-F238E27FC236}">
              <a16:creationId xmlns:a16="http://schemas.microsoft.com/office/drawing/2014/main" id="{29CECF1C-66A4-4413-94A1-D35583821D67}"/>
            </a:ext>
          </a:extLst>
        </xdr:cNvPr>
        <xdr:cNvSpPr txBox="1">
          <a:spLocks noChangeArrowheads="1"/>
        </xdr:cNvSpPr>
      </xdr:nvSpPr>
      <xdr:spPr bwMode="auto">
        <a:xfrm>
          <a:off x="13735050" y="2838450"/>
          <a:ext cx="76200" cy="204354"/>
        </a:xfrm>
        <a:prstGeom prst="rect">
          <a:avLst/>
        </a:prstGeom>
        <a:noFill/>
        <a:ln w="9525">
          <a:noFill/>
          <a:miter lim="800000"/>
          <a:headEnd/>
          <a:tailEnd/>
        </a:ln>
      </xdr:spPr>
    </xdr:sp>
    <xdr:clientData/>
  </xdr:oneCellAnchor>
  <xdr:oneCellAnchor>
    <xdr:from>
      <xdr:col>7</xdr:col>
      <xdr:colOff>0</xdr:colOff>
      <xdr:row>9</xdr:row>
      <xdr:rowOff>9525</xdr:rowOff>
    </xdr:from>
    <xdr:ext cx="76200" cy="204354"/>
    <xdr:sp macro="" textlink="">
      <xdr:nvSpPr>
        <xdr:cNvPr id="77" name="Text Box 5">
          <a:extLst>
            <a:ext uri="{FF2B5EF4-FFF2-40B4-BE49-F238E27FC236}">
              <a16:creationId xmlns:a16="http://schemas.microsoft.com/office/drawing/2014/main" id="{502DFC2B-250B-4D00-A236-94EBD29E8144}"/>
            </a:ext>
          </a:extLst>
        </xdr:cNvPr>
        <xdr:cNvSpPr txBox="1">
          <a:spLocks noChangeArrowheads="1"/>
        </xdr:cNvSpPr>
      </xdr:nvSpPr>
      <xdr:spPr bwMode="auto">
        <a:xfrm>
          <a:off x="13735050" y="2838450"/>
          <a:ext cx="76200" cy="204354"/>
        </a:xfrm>
        <a:prstGeom prst="rect">
          <a:avLst/>
        </a:prstGeom>
        <a:noFill/>
        <a:ln w="9525">
          <a:noFill/>
          <a:miter lim="800000"/>
          <a:headEnd/>
          <a:tailEnd/>
        </a:ln>
      </xdr:spPr>
    </xdr:sp>
    <xdr:clientData/>
  </xdr:oneCellAnchor>
  <xdr:oneCellAnchor>
    <xdr:from>
      <xdr:col>6</xdr:col>
      <xdr:colOff>0</xdr:colOff>
      <xdr:row>9</xdr:row>
      <xdr:rowOff>9525</xdr:rowOff>
    </xdr:from>
    <xdr:ext cx="76200" cy="201387"/>
    <xdr:sp macro="" textlink="">
      <xdr:nvSpPr>
        <xdr:cNvPr id="78" name="Text Box 5">
          <a:extLst>
            <a:ext uri="{FF2B5EF4-FFF2-40B4-BE49-F238E27FC236}">
              <a16:creationId xmlns:a16="http://schemas.microsoft.com/office/drawing/2014/main" id="{DBD19A4D-AB43-4235-BA68-744444DBAD15}"/>
            </a:ext>
          </a:extLst>
        </xdr:cNvPr>
        <xdr:cNvSpPr txBox="1">
          <a:spLocks noChangeArrowheads="1"/>
        </xdr:cNvSpPr>
      </xdr:nvSpPr>
      <xdr:spPr bwMode="auto">
        <a:xfrm>
          <a:off x="11972925" y="2838450"/>
          <a:ext cx="76200" cy="201387"/>
        </a:xfrm>
        <a:prstGeom prst="rect">
          <a:avLst/>
        </a:prstGeom>
        <a:noFill/>
        <a:ln w="9525">
          <a:noFill/>
          <a:miter lim="800000"/>
          <a:headEnd/>
          <a:tailEnd/>
        </a:ln>
      </xdr:spPr>
    </xdr:sp>
    <xdr:clientData/>
  </xdr:oneCellAnchor>
  <xdr:oneCellAnchor>
    <xdr:from>
      <xdr:col>7</xdr:col>
      <xdr:colOff>0</xdr:colOff>
      <xdr:row>9</xdr:row>
      <xdr:rowOff>9525</xdr:rowOff>
    </xdr:from>
    <xdr:ext cx="76200" cy="203200"/>
    <xdr:sp macro="" textlink="">
      <xdr:nvSpPr>
        <xdr:cNvPr id="79" name="Text Box 5">
          <a:extLst>
            <a:ext uri="{FF2B5EF4-FFF2-40B4-BE49-F238E27FC236}">
              <a16:creationId xmlns:a16="http://schemas.microsoft.com/office/drawing/2014/main" id="{AD714C39-3686-4B1D-B4DA-452347094C16}"/>
            </a:ext>
          </a:extLst>
        </xdr:cNvPr>
        <xdr:cNvSpPr txBox="1">
          <a:spLocks noChangeArrowheads="1"/>
        </xdr:cNvSpPr>
      </xdr:nvSpPr>
      <xdr:spPr bwMode="auto">
        <a:xfrm>
          <a:off x="13735050" y="2838450"/>
          <a:ext cx="76200" cy="203200"/>
        </a:xfrm>
        <a:prstGeom prst="rect">
          <a:avLst/>
        </a:prstGeom>
        <a:noFill/>
        <a:ln w="9525">
          <a:noFill/>
          <a:miter lim="800000"/>
          <a:headEnd/>
          <a:tailEnd/>
        </a:ln>
      </xdr:spPr>
    </xdr:sp>
    <xdr:clientData/>
  </xdr:oneCellAnchor>
  <xdr:oneCellAnchor>
    <xdr:from>
      <xdr:col>6</xdr:col>
      <xdr:colOff>0</xdr:colOff>
      <xdr:row>9</xdr:row>
      <xdr:rowOff>9525</xdr:rowOff>
    </xdr:from>
    <xdr:ext cx="76200" cy="204354"/>
    <xdr:sp macro="" textlink="">
      <xdr:nvSpPr>
        <xdr:cNvPr id="80" name="Text Box 5">
          <a:extLst>
            <a:ext uri="{FF2B5EF4-FFF2-40B4-BE49-F238E27FC236}">
              <a16:creationId xmlns:a16="http://schemas.microsoft.com/office/drawing/2014/main" id="{0BD32B24-1C76-4590-A763-08F7D5A6DF99}"/>
            </a:ext>
          </a:extLst>
        </xdr:cNvPr>
        <xdr:cNvSpPr txBox="1">
          <a:spLocks noChangeArrowheads="1"/>
        </xdr:cNvSpPr>
      </xdr:nvSpPr>
      <xdr:spPr bwMode="auto">
        <a:xfrm>
          <a:off x="11972925" y="2838450"/>
          <a:ext cx="76200" cy="204354"/>
        </a:xfrm>
        <a:prstGeom prst="rect">
          <a:avLst/>
        </a:prstGeom>
        <a:noFill/>
        <a:ln w="9525">
          <a:noFill/>
          <a:miter lim="800000"/>
          <a:headEnd/>
          <a:tailEnd/>
        </a:ln>
      </xdr:spPr>
    </xdr:sp>
    <xdr:clientData/>
  </xdr:oneCellAnchor>
  <xdr:oneCellAnchor>
    <xdr:from>
      <xdr:col>6</xdr:col>
      <xdr:colOff>0</xdr:colOff>
      <xdr:row>9</xdr:row>
      <xdr:rowOff>9525</xdr:rowOff>
    </xdr:from>
    <xdr:ext cx="76200" cy="204354"/>
    <xdr:sp macro="" textlink="">
      <xdr:nvSpPr>
        <xdr:cNvPr id="81" name="Text Box 5">
          <a:extLst>
            <a:ext uri="{FF2B5EF4-FFF2-40B4-BE49-F238E27FC236}">
              <a16:creationId xmlns:a16="http://schemas.microsoft.com/office/drawing/2014/main" id="{2B8B405A-037F-4094-A0B6-4524B3449722}"/>
            </a:ext>
          </a:extLst>
        </xdr:cNvPr>
        <xdr:cNvSpPr txBox="1">
          <a:spLocks noChangeArrowheads="1"/>
        </xdr:cNvSpPr>
      </xdr:nvSpPr>
      <xdr:spPr bwMode="auto">
        <a:xfrm>
          <a:off x="11972925" y="2838450"/>
          <a:ext cx="76200" cy="204354"/>
        </a:xfrm>
        <a:prstGeom prst="rect">
          <a:avLst/>
        </a:prstGeom>
        <a:noFill/>
        <a:ln w="9525">
          <a:noFill/>
          <a:miter lim="800000"/>
          <a:headEnd/>
          <a:tailEnd/>
        </a:ln>
      </xdr:spPr>
    </xdr:sp>
    <xdr:clientData/>
  </xdr:oneCellAnchor>
  <xdr:oneCellAnchor>
    <xdr:from>
      <xdr:col>7</xdr:col>
      <xdr:colOff>0</xdr:colOff>
      <xdr:row>9</xdr:row>
      <xdr:rowOff>9525</xdr:rowOff>
    </xdr:from>
    <xdr:ext cx="76200" cy="203200"/>
    <xdr:sp macro="" textlink="">
      <xdr:nvSpPr>
        <xdr:cNvPr id="82" name="Text Box 5">
          <a:extLst>
            <a:ext uri="{FF2B5EF4-FFF2-40B4-BE49-F238E27FC236}">
              <a16:creationId xmlns:a16="http://schemas.microsoft.com/office/drawing/2014/main" id="{BAF2BB5E-C902-4A76-97CA-9C7098A2282E}"/>
            </a:ext>
          </a:extLst>
        </xdr:cNvPr>
        <xdr:cNvSpPr txBox="1">
          <a:spLocks noChangeArrowheads="1"/>
        </xdr:cNvSpPr>
      </xdr:nvSpPr>
      <xdr:spPr bwMode="auto">
        <a:xfrm>
          <a:off x="13735050" y="2838450"/>
          <a:ext cx="76200" cy="203200"/>
        </a:xfrm>
        <a:prstGeom prst="rect">
          <a:avLst/>
        </a:prstGeom>
        <a:noFill/>
        <a:ln w="9525">
          <a:noFill/>
          <a:miter lim="800000"/>
          <a:headEnd/>
          <a:tailEnd/>
        </a:ln>
      </xdr:spPr>
    </xdr:sp>
    <xdr:clientData/>
  </xdr:oneCellAnchor>
  <xdr:oneCellAnchor>
    <xdr:from>
      <xdr:col>7</xdr:col>
      <xdr:colOff>0</xdr:colOff>
      <xdr:row>9</xdr:row>
      <xdr:rowOff>9525</xdr:rowOff>
    </xdr:from>
    <xdr:ext cx="76200" cy="203200"/>
    <xdr:sp macro="" textlink="">
      <xdr:nvSpPr>
        <xdr:cNvPr id="83" name="Text Box 5">
          <a:extLst>
            <a:ext uri="{FF2B5EF4-FFF2-40B4-BE49-F238E27FC236}">
              <a16:creationId xmlns:a16="http://schemas.microsoft.com/office/drawing/2014/main" id="{18D77996-1E10-4CEF-9AB4-D935388EB47B}"/>
            </a:ext>
          </a:extLst>
        </xdr:cNvPr>
        <xdr:cNvSpPr txBox="1">
          <a:spLocks noChangeArrowheads="1"/>
        </xdr:cNvSpPr>
      </xdr:nvSpPr>
      <xdr:spPr bwMode="auto">
        <a:xfrm>
          <a:off x="13735050" y="2838450"/>
          <a:ext cx="76200" cy="203200"/>
        </a:xfrm>
        <a:prstGeom prst="rect">
          <a:avLst/>
        </a:prstGeom>
        <a:noFill/>
        <a:ln w="9525">
          <a:noFill/>
          <a:miter lim="800000"/>
          <a:headEnd/>
          <a:tailEnd/>
        </a:ln>
      </xdr:spPr>
    </xdr:sp>
    <xdr:clientData/>
  </xdr:oneCellAnchor>
  <xdr:oneCellAnchor>
    <xdr:from>
      <xdr:col>6</xdr:col>
      <xdr:colOff>0</xdr:colOff>
      <xdr:row>8</xdr:row>
      <xdr:rowOff>9525</xdr:rowOff>
    </xdr:from>
    <xdr:ext cx="76200" cy="201387"/>
    <xdr:sp macro="" textlink="">
      <xdr:nvSpPr>
        <xdr:cNvPr id="84" name="Text Box 5">
          <a:extLst>
            <a:ext uri="{FF2B5EF4-FFF2-40B4-BE49-F238E27FC236}">
              <a16:creationId xmlns:a16="http://schemas.microsoft.com/office/drawing/2014/main" id="{773575D5-D7E9-4814-841A-312107EBE59C}"/>
            </a:ext>
          </a:extLst>
        </xdr:cNvPr>
        <xdr:cNvSpPr txBox="1">
          <a:spLocks noChangeArrowheads="1"/>
        </xdr:cNvSpPr>
      </xdr:nvSpPr>
      <xdr:spPr bwMode="auto">
        <a:xfrm>
          <a:off x="11972925" y="2676525"/>
          <a:ext cx="76200" cy="201387"/>
        </a:xfrm>
        <a:prstGeom prst="rect">
          <a:avLst/>
        </a:prstGeom>
        <a:noFill/>
        <a:ln w="9525">
          <a:noFill/>
          <a:miter lim="800000"/>
          <a:headEnd/>
          <a:tailEnd/>
        </a:ln>
      </xdr:spPr>
    </xdr:sp>
    <xdr:clientData/>
  </xdr:oneCellAnchor>
  <xdr:oneCellAnchor>
    <xdr:from>
      <xdr:col>6</xdr:col>
      <xdr:colOff>0</xdr:colOff>
      <xdr:row>9</xdr:row>
      <xdr:rowOff>9525</xdr:rowOff>
    </xdr:from>
    <xdr:ext cx="76200" cy="204354"/>
    <xdr:sp macro="" textlink="">
      <xdr:nvSpPr>
        <xdr:cNvPr id="85" name="Text Box 5">
          <a:extLst>
            <a:ext uri="{FF2B5EF4-FFF2-40B4-BE49-F238E27FC236}">
              <a16:creationId xmlns:a16="http://schemas.microsoft.com/office/drawing/2014/main" id="{784AE102-1806-42F8-B5CB-BFB7D5E2C5AD}"/>
            </a:ext>
          </a:extLst>
        </xdr:cNvPr>
        <xdr:cNvSpPr txBox="1">
          <a:spLocks noChangeArrowheads="1"/>
        </xdr:cNvSpPr>
      </xdr:nvSpPr>
      <xdr:spPr bwMode="auto">
        <a:xfrm>
          <a:off x="11972925" y="2838450"/>
          <a:ext cx="76200" cy="204354"/>
        </a:xfrm>
        <a:prstGeom prst="rect">
          <a:avLst/>
        </a:prstGeom>
        <a:noFill/>
        <a:ln w="9525">
          <a:noFill/>
          <a:miter lim="800000"/>
          <a:headEnd/>
          <a:tailEnd/>
        </a:ln>
      </xdr:spPr>
    </xdr:sp>
    <xdr:clientData/>
  </xdr:oneCellAnchor>
  <xdr:oneCellAnchor>
    <xdr:from>
      <xdr:col>6</xdr:col>
      <xdr:colOff>0</xdr:colOff>
      <xdr:row>9</xdr:row>
      <xdr:rowOff>9525</xdr:rowOff>
    </xdr:from>
    <xdr:ext cx="76200" cy="204354"/>
    <xdr:sp macro="" textlink="">
      <xdr:nvSpPr>
        <xdr:cNvPr id="86" name="Text Box 5">
          <a:extLst>
            <a:ext uri="{FF2B5EF4-FFF2-40B4-BE49-F238E27FC236}">
              <a16:creationId xmlns:a16="http://schemas.microsoft.com/office/drawing/2014/main" id="{E5545BAE-E73B-4317-B74B-74095690E930}"/>
            </a:ext>
          </a:extLst>
        </xdr:cNvPr>
        <xdr:cNvSpPr txBox="1">
          <a:spLocks noChangeArrowheads="1"/>
        </xdr:cNvSpPr>
      </xdr:nvSpPr>
      <xdr:spPr bwMode="auto">
        <a:xfrm>
          <a:off x="11972925" y="2838450"/>
          <a:ext cx="76200" cy="204354"/>
        </a:xfrm>
        <a:prstGeom prst="rect">
          <a:avLst/>
        </a:prstGeom>
        <a:noFill/>
        <a:ln w="9525">
          <a:noFill/>
          <a:miter lim="800000"/>
          <a:headEnd/>
          <a:tailEnd/>
        </a:ln>
      </xdr:spPr>
    </xdr:sp>
    <xdr:clientData/>
  </xdr:oneCellAnchor>
  <xdr:oneCellAnchor>
    <xdr:from>
      <xdr:col>6</xdr:col>
      <xdr:colOff>0</xdr:colOff>
      <xdr:row>9</xdr:row>
      <xdr:rowOff>9525</xdr:rowOff>
    </xdr:from>
    <xdr:ext cx="76200" cy="201385"/>
    <xdr:sp macro="" textlink="">
      <xdr:nvSpPr>
        <xdr:cNvPr id="87" name="Text Box 5">
          <a:extLst>
            <a:ext uri="{FF2B5EF4-FFF2-40B4-BE49-F238E27FC236}">
              <a16:creationId xmlns:a16="http://schemas.microsoft.com/office/drawing/2014/main" id="{ACBD3CAB-EDFA-4096-B04A-1AB0594D8700}"/>
            </a:ext>
          </a:extLst>
        </xdr:cNvPr>
        <xdr:cNvSpPr txBox="1">
          <a:spLocks noChangeArrowheads="1"/>
        </xdr:cNvSpPr>
      </xdr:nvSpPr>
      <xdr:spPr bwMode="auto">
        <a:xfrm>
          <a:off x="11972925" y="2838450"/>
          <a:ext cx="76200" cy="201385"/>
        </a:xfrm>
        <a:prstGeom prst="rect">
          <a:avLst/>
        </a:prstGeom>
        <a:noFill/>
        <a:ln w="9525">
          <a:noFill/>
          <a:miter lim="800000"/>
          <a:headEnd/>
          <a:tailEnd/>
        </a:ln>
      </xdr:spPr>
    </xdr:sp>
    <xdr:clientData/>
  </xdr:oneCellAnchor>
  <xdr:oneCellAnchor>
    <xdr:from>
      <xdr:col>6</xdr:col>
      <xdr:colOff>0</xdr:colOff>
      <xdr:row>9</xdr:row>
      <xdr:rowOff>9525</xdr:rowOff>
    </xdr:from>
    <xdr:ext cx="76200" cy="201385"/>
    <xdr:sp macro="" textlink="">
      <xdr:nvSpPr>
        <xdr:cNvPr id="88" name="Text Box 5">
          <a:extLst>
            <a:ext uri="{FF2B5EF4-FFF2-40B4-BE49-F238E27FC236}">
              <a16:creationId xmlns:a16="http://schemas.microsoft.com/office/drawing/2014/main" id="{88A3A26D-32E4-4E83-8177-600F8BA19488}"/>
            </a:ext>
          </a:extLst>
        </xdr:cNvPr>
        <xdr:cNvSpPr txBox="1">
          <a:spLocks noChangeArrowheads="1"/>
        </xdr:cNvSpPr>
      </xdr:nvSpPr>
      <xdr:spPr bwMode="auto">
        <a:xfrm>
          <a:off x="11972925" y="2838450"/>
          <a:ext cx="76200" cy="201385"/>
        </a:xfrm>
        <a:prstGeom prst="rect">
          <a:avLst/>
        </a:prstGeom>
        <a:noFill/>
        <a:ln w="9525">
          <a:noFill/>
          <a:miter lim="800000"/>
          <a:headEnd/>
          <a:tailEnd/>
        </a:ln>
      </xdr:spPr>
    </xdr:sp>
    <xdr:clientData/>
  </xdr:oneCellAnchor>
  <xdr:oneCellAnchor>
    <xdr:from>
      <xdr:col>6</xdr:col>
      <xdr:colOff>0</xdr:colOff>
      <xdr:row>8</xdr:row>
      <xdr:rowOff>9525</xdr:rowOff>
    </xdr:from>
    <xdr:ext cx="76200" cy="204354"/>
    <xdr:sp macro="" textlink="">
      <xdr:nvSpPr>
        <xdr:cNvPr id="89" name="Text Box 5">
          <a:extLst>
            <a:ext uri="{FF2B5EF4-FFF2-40B4-BE49-F238E27FC236}">
              <a16:creationId xmlns:a16="http://schemas.microsoft.com/office/drawing/2014/main" id="{1249E4B5-FB88-4DB4-8874-D9AE7BE64E3D}"/>
            </a:ext>
          </a:extLst>
        </xdr:cNvPr>
        <xdr:cNvSpPr txBox="1">
          <a:spLocks noChangeArrowheads="1"/>
        </xdr:cNvSpPr>
      </xdr:nvSpPr>
      <xdr:spPr bwMode="auto">
        <a:xfrm>
          <a:off x="11972925" y="2676525"/>
          <a:ext cx="76200" cy="204354"/>
        </a:xfrm>
        <a:prstGeom prst="rect">
          <a:avLst/>
        </a:prstGeom>
        <a:noFill/>
        <a:ln w="9525">
          <a:noFill/>
          <a:miter lim="800000"/>
          <a:headEnd/>
          <a:tailEnd/>
        </a:ln>
      </xdr:spPr>
    </xdr:sp>
    <xdr:clientData/>
  </xdr:oneCellAnchor>
  <xdr:oneCellAnchor>
    <xdr:from>
      <xdr:col>6</xdr:col>
      <xdr:colOff>0</xdr:colOff>
      <xdr:row>8</xdr:row>
      <xdr:rowOff>9525</xdr:rowOff>
    </xdr:from>
    <xdr:ext cx="76200" cy="204354"/>
    <xdr:sp macro="" textlink="">
      <xdr:nvSpPr>
        <xdr:cNvPr id="90" name="Text Box 5">
          <a:extLst>
            <a:ext uri="{FF2B5EF4-FFF2-40B4-BE49-F238E27FC236}">
              <a16:creationId xmlns:a16="http://schemas.microsoft.com/office/drawing/2014/main" id="{EB65AA16-425C-43B7-B571-936DC3740C2E}"/>
            </a:ext>
          </a:extLst>
        </xdr:cNvPr>
        <xdr:cNvSpPr txBox="1">
          <a:spLocks noChangeArrowheads="1"/>
        </xdr:cNvSpPr>
      </xdr:nvSpPr>
      <xdr:spPr bwMode="auto">
        <a:xfrm>
          <a:off x="11972925" y="2676525"/>
          <a:ext cx="76200" cy="204354"/>
        </a:xfrm>
        <a:prstGeom prst="rect">
          <a:avLst/>
        </a:prstGeom>
        <a:noFill/>
        <a:ln w="9525">
          <a:noFill/>
          <a:miter lim="800000"/>
          <a:headEnd/>
          <a:tailEnd/>
        </a:ln>
      </xdr:spPr>
    </xdr:sp>
    <xdr:clientData/>
  </xdr:oneCellAnchor>
  <xdr:oneCellAnchor>
    <xdr:from>
      <xdr:col>7</xdr:col>
      <xdr:colOff>0</xdr:colOff>
      <xdr:row>9</xdr:row>
      <xdr:rowOff>9525</xdr:rowOff>
    </xdr:from>
    <xdr:ext cx="76200" cy="201387"/>
    <xdr:sp macro="" textlink="">
      <xdr:nvSpPr>
        <xdr:cNvPr id="91" name="Text Box 5">
          <a:extLst>
            <a:ext uri="{FF2B5EF4-FFF2-40B4-BE49-F238E27FC236}">
              <a16:creationId xmlns:a16="http://schemas.microsoft.com/office/drawing/2014/main" id="{A63F1F93-5E74-45B1-A870-CC6E7D3033F3}"/>
            </a:ext>
          </a:extLst>
        </xdr:cNvPr>
        <xdr:cNvSpPr txBox="1">
          <a:spLocks noChangeArrowheads="1"/>
        </xdr:cNvSpPr>
      </xdr:nvSpPr>
      <xdr:spPr bwMode="auto">
        <a:xfrm>
          <a:off x="13735050" y="2838450"/>
          <a:ext cx="76200" cy="201387"/>
        </a:xfrm>
        <a:prstGeom prst="rect">
          <a:avLst/>
        </a:prstGeom>
        <a:noFill/>
        <a:ln w="9525">
          <a:noFill/>
          <a:miter lim="800000"/>
          <a:headEnd/>
          <a:tailEnd/>
        </a:ln>
      </xdr:spPr>
    </xdr:sp>
    <xdr:clientData/>
  </xdr:oneCellAnchor>
  <xdr:oneCellAnchor>
    <xdr:from>
      <xdr:col>7</xdr:col>
      <xdr:colOff>0</xdr:colOff>
      <xdr:row>9</xdr:row>
      <xdr:rowOff>9525</xdr:rowOff>
    </xdr:from>
    <xdr:ext cx="76200" cy="204354"/>
    <xdr:sp macro="" textlink="">
      <xdr:nvSpPr>
        <xdr:cNvPr id="92" name="Text Box 5">
          <a:extLst>
            <a:ext uri="{FF2B5EF4-FFF2-40B4-BE49-F238E27FC236}">
              <a16:creationId xmlns:a16="http://schemas.microsoft.com/office/drawing/2014/main" id="{D431709C-84BC-4DEF-B054-AAA39138134A}"/>
            </a:ext>
          </a:extLst>
        </xdr:cNvPr>
        <xdr:cNvSpPr txBox="1">
          <a:spLocks noChangeArrowheads="1"/>
        </xdr:cNvSpPr>
      </xdr:nvSpPr>
      <xdr:spPr bwMode="auto">
        <a:xfrm>
          <a:off x="13735050" y="2838450"/>
          <a:ext cx="76200" cy="204354"/>
        </a:xfrm>
        <a:prstGeom prst="rect">
          <a:avLst/>
        </a:prstGeom>
        <a:noFill/>
        <a:ln w="9525">
          <a:noFill/>
          <a:miter lim="800000"/>
          <a:headEnd/>
          <a:tailEnd/>
        </a:ln>
      </xdr:spPr>
    </xdr:sp>
    <xdr:clientData/>
  </xdr:oneCellAnchor>
  <xdr:oneCellAnchor>
    <xdr:from>
      <xdr:col>7</xdr:col>
      <xdr:colOff>0</xdr:colOff>
      <xdr:row>9</xdr:row>
      <xdr:rowOff>9525</xdr:rowOff>
    </xdr:from>
    <xdr:ext cx="76200" cy="204354"/>
    <xdr:sp macro="" textlink="">
      <xdr:nvSpPr>
        <xdr:cNvPr id="93" name="Text Box 5">
          <a:extLst>
            <a:ext uri="{FF2B5EF4-FFF2-40B4-BE49-F238E27FC236}">
              <a16:creationId xmlns:a16="http://schemas.microsoft.com/office/drawing/2014/main" id="{4707CF52-C4E0-4FF6-9402-37C362CE7832}"/>
            </a:ext>
          </a:extLst>
        </xdr:cNvPr>
        <xdr:cNvSpPr txBox="1">
          <a:spLocks noChangeArrowheads="1"/>
        </xdr:cNvSpPr>
      </xdr:nvSpPr>
      <xdr:spPr bwMode="auto">
        <a:xfrm>
          <a:off x="13735050" y="2838450"/>
          <a:ext cx="76200" cy="204354"/>
        </a:xfrm>
        <a:prstGeom prst="rect">
          <a:avLst/>
        </a:prstGeom>
        <a:noFill/>
        <a:ln w="9525">
          <a:noFill/>
          <a:miter lim="800000"/>
          <a:headEnd/>
          <a:tailEnd/>
        </a:ln>
      </xdr:spPr>
    </xdr:sp>
    <xdr:clientData/>
  </xdr:oneCellAnchor>
  <xdr:oneCellAnchor>
    <xdr:from>
      <xdr:col>7</xdr:col>
      <xdr:colOff>0</xdr:colOff>
      <xdr:row>8</xdr:row>
      <xdr:rowOff>9525</xdr:rowOff>
    </xdr:from>
    <xdr:ext cx="76200" cy="201387"/>
    <xdr:sp macro="" textlink="">
      <xdr:nvSpPr>
        <xdr:cNvPr id="94" name="Text Box 5">
          <a:extLst>
            <a:ext uri="{FF2B5EF4-FFF2-40B4-BE49-F238E27FC236}">
              <a16:creationId xmlns:a16="http://schemas.microsoft.com/office/drawing/2014/main" id="{8C71B1B6-8745-4AEA-859F-E68C04C03903}"/>
            </a:ext>
          </a:extLst>
        </xdr:cNvPr>
        <xdr:cNvSpPr txBox="1">
          <a:spLocks noChangeArrowheads="1"/>
        </xdr:cNvSpPr>
      </xdr:nvSpPr>
      <xdr:spPr bwMode="auto">
        <a:xfrm>
          <a:off x="13735050" y="2676525"/>
          <a:ext cx="76200" cy="201387"/>
        </a:xfrm>
        <a:prstGeom prst="rect">
          <a:avLst/>
        </a:prstGeom>
        <a:noFill/>
        <a:ln w="9525">
          <a:noFill/>
          <a:miter lim="800000"/>
          <a:headEnd/>
          <a:tailEnd/>
        </a:ln>
      </xdr:spPr>
    </xdr:sp>
    <xdr:clientData/>
  </xdr:oneCellAnchor>
  <xdr:oneCellAnchor>
    <xdr:from>
      <xdr:col>7</xdr:col>
      <xdr:colOff>0</xdr:colOff>
      <xdr:row>9</xdr:row>
      <xdr:rowOff>9525</xdr:rowOff>
    </xdr:from>
    <xdr:ext cx="76200" cy="204354"/>
    <xdr:sp macro="" textlink="">
      <xdr:nvSpPr>
        <xdr:cNvPr id="95" name="Text Box 5">
          <a:extLst>
            <a:ext uri="{FF2B5EF4-FFF2-40B4-BE49-F238E27FC236}">
              <a16:creationId xmlns:a16="http://schemas.microsoft.com/office/drawing/2014/main" id="{FF14E5E7-9A8B-42D5-86A3-E2DB3051D87E}"/>
            </a:ext>
          </a:extLst>
        </xdr:cNvPr>
        <xdr:cNvSpPr txBox="1">
          <a:spLocks noChangeArrowheads="1"/>
        </xdr:cNvSpPr>
      </xdr:nvSpPr>
      <xdr:spPr bwMode="auto">
        <a:xfrm>
          <a:off x="13735050" y="2838450"/>
          <a:ext cx="76200" cy="204354"/>
        </a:xfrm>
        <a:prstGeom prst="rect">
          <a:avLst/>
        </a:prstGeom>
        <a:noFill/>
        <a:ln w="9525">
          <a:noFill/>
          <a:miter lim="800000"/>
          <a:headEnd/>
          <a:tailEnd/>
        </a:ln>
      </xdr:spPr>
    </xdr:sp>
    <xdr:clientData/>
  </xdr:oneCellAnchor>
  <xdr:oneCellAnchor>
    <xdr:from>
      <xdr:col>7</xdr:col>
      <xdr:colOff>0</xdr:colOff>
      <xdr:row>9</xdr:row>
      <xdr:rowOff>9525</xdr:rowOff>
    </xdr:from>
    <xdr:ext cx="76200" cy="204354"/>
    <xdr:sp macro="" textlink="">
      <xdr:nvSpPr>
        <xdr:cNvPr id="96" name="Text Box 5">
          <a:extLst>
            <a:ext uri="{FF2B5EF4-FFF2-40B4-BE49-F238E27FC236}">
              <a16:creationId xmlns:a16="http://schemas.microsoft.com/office/drawing/2014/main" id="{63803B21-5265-4A97-A135-50E089E1A7B9}"/>
            </a:ext>
          </a:extLst>
        </xdr:cNvPr>
        <xdr:cNvSpPr txBox="1">
          <a:spLocks noChangeArrowheads="1"/>
        </xdr:cNvSpPr>
      </xdr:nvSpPr>
      <xdr:spPr bwMode="auto">
        <a:xfrm>
          <a:off x="13735050" y="2838450"/>
          <a:ext cx="76200" cy="204354"/>
        </a:xfrm>
        <a:prstGeom prst="rect">
          <a:avLst/>
        </a:prstGeom>
        <a:noFill/>
        <a:ln w="9525">
          <a:noFill/>
          <a:miter lim="800000"/>
          <a:headEnd/>
          <a:tailEnd/>
        </a:ln>
      </xdr:spPr>
    </xdr:sp>
    <xdr:clientData/>
  </xdr:oneCellAnchor>
  <xdr:oneCellAnchor>
    <xdr:from>
      <xdr:col>7</xdr:col>
      <xdr:colOff>0</xdr:colOff>
      <xdr:row>9</xdr:row>
      <xdr:rowOff>9525</xdr:rowOff>
    </xdr:from>
    <xdr:ext cx="76200" cy="201385"/>
    <xdr:sp macro="" textlink="">
      <xdr:nvSpPr>
        <xdr:cNvPr id="97" name="Text Box 5">
          <a:extLst>
            <a:ext uri="{FF2B5EF4-FFF2-40B4-BE49-F238E27FC236}">
              <a16:creationId xmlns:a16="http://schemas.microsoft.com/office/drawing/2014/main" id="{5909532C-FF74-405D-A018-1F791EADB63D}"/>
            </a:ext>
          </a:extLst>
        </xdr:cNvPr>
        <xdr:cNvSpPr txBox="1">
          <a:spLocks noChangeArrowheads="1"/>
        </xdr:cNvSpPr>
      </xdr:nvSpPr>
      <xdr:spPr bwMode="auto">
        <a:xfrm>
          <a:off x="13735050" y="2838450"/>
          <a:ext cx="76200" cy="201385"/>
        </a:xfrm>
        <a:prstGeom prst="rect">
          <a:avLst/>
        </a:prstGeom>
        <a:noFill/>
        <a:ln w="9525">
          <a:noFill/>
          <a:miter lim="800000"/>
          <a:headEnd/>
          <a:tailEnd/>
        </a:ln>
      </xdr:spPr>
    </xdr:sp>
    <xdr:clientData/>
  </xdr:oneCellAnchor>
  <xdr:oneCellAnchor>
    <xdr:from>
      <xdr:col>7</xdr:col>
      <xdr:colOff>0</xdr:colOff>
      <xdr:row>9</xdr:row>
      <xdr:rowOff>9525</xdr:rowOff>
    </xdr:from>
    <xdr:ext cx="76200" cy="201385"/>
    <xdr:sp macro="" textlink="">
      <xdr:nvSpPr>
        <xdr:cNvPr id="98" name="Text Box 5">
          <a:extLst>
            <a:ext uri="{FF2B5EF4-FFF2-40B4-BE49-F238E27FC236}">
              <a16:creationId xmlns:a16="http://schemas.microsoft.com/office/drawing/2014/main" id="{4220E0C6-1D64-4168-A0CD-2058574D0EE5}"/>
            </a:ext>
          </a:extLst>
        </xdr:cNvPr>
        <xdr:cNvSpPr txBox="1">
          <a:spLocks noChangeArrowheads="1"/>
        </xdr:cNvSpPr>
      </xdr:nvSpPr>
      <xdr:spPr bwMode="auto">
        <a:xfrm>
          <a:off x="13735050" y="2838450"/>
          <a:ext cx="76200" cy="201385"/>
        </a:xfrm>
        <a:prstGeom prst="rect">
          <a:avLst/>
        </a:prstGeom>
        <a:noFill/>
        <a:ln w="9525">
          <a:noFill/>
          <a:miter lim="800000"/>
          <a:headEnd/>
          <a:tailEnd/>
        </a:ln>
      </xdr:spPr>
    </xdr:sp>
    <xdr:clientData/>
  </xdr:oneCellAnchor>
  <xdr:oneCellAnchor>
    <xdr:from>
      <xdr:col>7</xdr:col>
      <xdr:colOff>0</xdr:colOff>
      <xdr:row>8</xdr:row>
      <xdr:rowOff>9525</xdr:rowOff>
    </xdr:from>
    <xdr:ext cx="76200" cy="204354"/>
    <xdr:sp macro="" textlink="">
      <xdr:nvSpPr>
        <xdr:cNvPr id="99" name="Text Box 5">
          <a:extLst>
            <a:ext uri="{FF2B5EF4-FFF2-40B4-BE49-F238E27FC236}">
              <a16:creationId xmlns:a16="http://schemas.microsoft.com/office/drawing/2014/main" id="{0233694A-1CB7-45A3-9D96-CE0B4018CFF9}"/>
            </a:ext>
          </a:extLst>
        </xdr:cNvPr>
        <xdr:cNvSpPr txBox="1">
          <a:spLocks noChangeArrowheads="1"/>
        </xdr:cNvSpPr>
      </xdr:nvSpPr>
      <xdr:spPr bwMode="auto">
        <a:xfrm>
          <a:off x="13735050" y="2676525"/>
          <a:ext cx="76200" cy="204354"/>
        </a:xfrm>
        <a:prstGeom prst="rect">
          <a:avLst/>
        </a:prstGeom>
        <a:noFill/>
        <a:ln w="9525">
          <a:noFill/>
          <a:miter lim="800000"/>
          <a:headEnd/>
          <a:tailEnd/>
        </a:ln>
      </xdr:spPr>
    </xdr:sp>
    <xdr:clientData/>
  </xdr:oneCellAnchor>
  <xdr:oneCellAnchor>
    <xdr:from>
      <xdr:col>7</xdr:col>
      <xdr:colOff>0</xdr:colOff>
      <xdr:row>8</xdr:row>
      <xdr:rowOff>9525</xdr:rowOff>
    </xdr:from>
    <xdr:ext cx="76200" cy="204354"/>
    <xdr:sp macro="" textlink="">
      <xdr:nvSpPr>
        <xdr:cNvPr id="100" name="Text Box 5">
          <a:extLst>
            <a:ext uri="{FF2B5EF4-FFF2-40B4-BE49-F238E27FC236}">
              <a16:creationId xmlns:a16="http://schemas.microsoft.com/office/drawing/2014/main" id="{E88EDA73-0A14-4F9A-9C2C-3FF81EB49971}"/>
            </a:ext>
          </a:extLst>
        </xdr:cNvPr>
        <xdr:cNvSpPr txBox="1">
          <a:spLocks noChangeArrowheads="1"/>
        </xdr:cNvSpPr>
      </xdr:nvSpPr>
      <xdr:spPr bwMode="auto">
        <a:xfrm>
          <a:off x="13735050" y="2676525"/>
          <a:ext cx="76200" cy="204354"/>
        </a:xfrm>
        <a:prstGeom prst="rect">
          <a:avLst/>
        </a:prstGeom>
        <a:noFill/>
        <a:ln w="9525">
          <a:noFill/>
          <a:miter lim="800000"/>
          <a:headEnd/>
          <a:tailEnd/>
        </a:ln>
      </xdr:spPr>
    </xdr:sp>
    <xdr:clientData/>
  </xdr:oneCellAnchor>
</xdr:wsDr>
</file>

<file path=xl/drawings/drawing3.xml><?xml version="1.0" encoding="utf-8"?>
<c:userShapes xmlns:c="http://schemas.openxmlformats.org/drawingml/2006/chart">
  <cdr:relSizeAnchor xmlns:cdr="http://schemas.openxmlformats.org/drawingml/2006/chartDrawing">
    <cdr:from>
      <cdr:x>0.09587</cdr:x>
      <cdr:y>0.0201</cdr:y>
    </cdr:from>
    <cdr:to>
      <cdr:x>0.28926</cdr:x>
      <cdr:y>0.04334</cdr:y>
    </cdr:to>
    <cdr:sp macro="" textlink="">
      <cdr:nvSpPr>
        <cdr:cNvPr id="2" name="Textfeld 1"/>
        <cdr:cNvSpPr txBox="1"/>
      </cdr:nvSpPr>
      <cdr:spPr>
        <a:xfrm xmlns:a="http://schemas.openxmlformats.org/drawingml/2006/main">
          <a:off x="552450" y="304800"/>
          <a:ext cx="1114425" cy="3524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0.71538</cdr:x>
      <cdr:y>0.0037</cdr:y>
    </cdr:from>
    <cdr:to>
      <cdr:x>1</cdr:x>
      <cdr:y>0.03015</cdr:y>
    </cdr:to>
    <cdr:sp macro="" textlink="">
      <cdr:nvSpPr>
        <cdr:cNvPr id="3" name="Textfeld 2"/>
        <cdr:cNvSpPr txBox="1"/>
      </cdr:nvSpPr>
      <cdr:spPr>
        <a:xfrm xmlns:a="http://schemas.openxmlformats.org/drawingml/2006/main">
          <a:off x="4309384" y="57151"/>
          <a:ext cx="1714499" cy="4080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CH" sz="1000">
              <a:latin typeface="Arial" panose="020B0604020202020204" pitchFamily="34" charset="0"/>
              <a:cs typeface="Arial" panose="020B0604020202020204" pitchFamily="34" charset="0"/>
            </a:rPr>
            <a:t>Rente</a:t>
          </a:r>
          <a:r>
            <a:rPr lang="de-CH" sz="1000" baseline="0">
              <a:latin typeface="Arial" panose="020B0604020202020204" pitchFamily="34" charset="0"/>
              <a:cs typeface="Arial" panose="020B0604020202020204" pitchFamily="34" charset="0"/>
            </a:rPr>
            <a:t> maximale en francs</a:t>
          </a:r>
        </a:p>
        <a:p xmlns:a="http://schemas.openxmlformats.org/drawingml/2006/main">
          <a:r>
            <a:rPr lang="de-CH" sz="1000" baseline="0">
              <a:latin typeface="Arial" panose="020B0604020202020204" pitchFamily="34" charset="0"/>
              <a:cs typeface="Arial" panose="020B0604020202020204" pitchFamily="34" charset="0"/>
            </a:rPr>
            <a:t>Maximalrente in Franken</a:t>
          </a:r>
          <a:endParaRPr lang="de-CH"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0.00882</cdr:x>
      <cdr:y>0.00335</cdr:y>
    </cdr:from>
    <cdr:to>
      <cdr:x>0.29477</cdr:x>
      <cdr:y>0.02973</cdr:y>
    </cdr:to>
    <cdr:sp macro="" textlink="">
      <cdr:nvSpPr>
        <cdr:cNvPr id="4" name="Textfeld 1"/>
        <cdr:cNvSpPr txBox="1"/>
      </cdr:nvSpPr>
      <cdr:spPr>
        <a:xfrm xmlns:a="http://schemas.openxmlformats.org/drawingml/2006/main">
          <a:off x="50800" y="50800"/>
          <a:ext cx="1647825" cy="4000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CH" sz="1000">
              <a:latin typeface="Arial" panose="020B0604020202020204" pitchFamily="34" charset="0"/>
              <a:cs typeface="Arial" panose="020B0604020202020204" pitchFamily="34" charset="0"/>
            </a:rPr>
            <a:t>Rente</a:t>
          </a:r>
          <a:r>
            <a:rPr lang="de-CH" sz="1000" baseline="0">
              <a:latin typeface="Arial" panose="020B0604020202020204" pitchFamily="34" charset="0"/>
              <a:cs typeface="Arial" panose="020B0604020202020204" pitchFamily="34" charset="0"/>
            </a:rPr>
            <a:t> minimale en francs</a:t>
          </a:r>
        </a:p>
        <a:p xmlns:a="http://schemas.openxmlformats.org/drawingml/2006/main">
          <a:r>
            <a:rPr lang="de-CH" sz="1000" baseline="0">
              <a:latin typeface="Arial" panose="020B0604020202020204" pitchFamily="34" charset="0"/>
              <a:cs typeface="Arial" panose="020B0604020202020204" pitchFamily="34" charset="0"/>
            </a:rPr>
            <a:t>Minimalrente in Franken</a:t>
          </a:r>
          <a:endParaRPr lang="de-CH"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0.19504</cdr:x>
      <cdr:y>0.96796</cdr:y>
    </cdr:from>
    <cdr:to>
      <cdr:x>0.87934</cdr:x>
      <cdr:y>0.9799</cdr:y>
    </cdr:to>
    <cdr:sp macro="" textlink="">
      <cdr:nvSpPr>
        <cdr:cNvPr id="5" name="Textfeld 4"/>
        <cdr:cNvSpPr txBox="1"/>
      </cdr:nvSpPr>
      <cdr:spPr>
        <a:xfrm xmlns:a="http://schemas.openxmlformats.org/drawingml/2006/main">
          <a:off x="1123950" y="14678025"/>
          <a:ext cx="3943350" cy="180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0.09871</cdr:x>
      <cdr:y>0.96564</cdr:y>
    </cdr:from>
    <cdr:to>
      <cdr:x>0.94624</cdr:x>
      <cdr:y>0.98282</cdr:y>
    </cdr:to>
    <cdr:sp macro="" textlink="">
      <cdr:nvSpPr>
        <cdr:cNvPr id="6" name="Textfeld 5"/>
        <cdr:cNvSpPr txBox="1"/>
      </cdr:nvSpPr>
      <cdr:spPr>
        <a:xfrm xmlns:a="http://schemas.openxmlformats.org/drawingml/2006/main">
          <a:off x="594633" y="14900349"/>
          <a:ext cx="5105400" cy="26509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de-CH" sz="1000" b="0" i="0" baseline="0">
              <a:effectLst/>
              <a:latin typeface="Arial" panose="020B0604020202020204" pitchFamily="34" charset="0"/>
              <a:ea typeface="+mn-ea"/>
              <a:cs typeface="Arial" panose="020B0604020202020204" pitchFamily="34" charset="0"/>
            </a:rPr>
            <a:t>Revenu annuel déterminant en francs / Massgebendes Jahreseinkommen in Franken</a:t>
          </a:r>
          <a:endParaRPr lang="de-CH" sz="1000">
            <a:effectLst/>
            <a:latin typeface="Arial" panose="020B0604020202020204" pitchFamily="34" charset="0"/>
            <a:cs typeface="Arial" panose="020B0604020202020204" pitchFamily="34" charset="0"/>
          </a:endParaRPr>
        </a:p>
        <a:p xmlns:a="http://schemas.openxmlformats.org/drawingml/2006/main">
          <a:endParaRPr lang="de-CH" sz="1000">
            <a:latin typeface="Arial" panose="020B0604020202020204" pitchFamily="34" charset="0"/>
            <a:cs typeface="Arial" panose="020B0604020202020204" pitchFamily="34" charset="0"/>
          </a:endParaRPr>
        </a:p>
      </cdr:txBody>
    </cdr:sp>
  </cdr:relSizeAnchor>
</c:userShape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083DA-A308-40D4-ADD3-AFA2426C773C}">
  <dimension ref="A1:CF120"/>
  <sheetViews>
    <sheetView tabSelected="1" workbookViewId="0"/>
  </sheetViews>
  <sheetFormatPr baseColWidth="10" defaultRowHeight="12.75" outlineLevelRow="1" outlineLevelCol="1"/>
  <cols>
    <col min="1" max="2" width="46.7109375" style="84" customWidth="1"/>
    <col min="3" max="3" width="11.42578125" style="3" customWidth="1"/>
    <col min="4" max="43" width="11.42578125" style="3" hidden="1" customWidth="1" outlineLevel="1"/>
    <col min="44" max="44" width="11.42578125" style="3" collapsed="1"/>
    <col min="45" max="53" width="11.42578125" style="3" hidden="1" customWidth="1" outlineLevel="1"/>
    <col min="54" max="54" width="11.42578125" style="3" collapsed="1"/>
    <col min="55" max="63" width="11.42578125" style="3" hidden="1" customWidth="1" outlineLevel="1"/>
    <col min="64" max="64" width="11.42578125" style="3" customWidth="1" collapsed="1"/>
    <col min="65" max="66" width="11.42578125" style="3" hidden="1" customWidth="1" outlineLevel="1" collapsed="1"/>
    <col min="67" max="68" width="11.42578125" style="3" collapsed="1"/>
    <col min="69" max="16384" width="11.42578125" style="3"/>
  </cols>
  <sheetData>
    <row r="1" spans="1:84" ht="54">
      <c r="A1" s="38" t="s">
        <v>254</v>
      </c>
      <c r="B1" s="38" t="s">
        <v>253</v>
      </c>
    </row>
    <row r="2" spans="1:84">
      <c r="A2" s="39"/>
      <c r="B2" s="40"/>
      <c r="C2" s="41">
        <v>1960</v>
      </c>
      <c r="D2" s="41" t="s">
        <v>214</v>
      </c>
      <c r="E2" s="41">
        <v>1962</v>
      </c>
      <c r="F2" s="41">
        <v>1963</v>
      </c>
      <c r="G2" s="41" t="s">
        <v>215</v>
      </c>
      <c r="H2" s="41">
        <v>1965</v>
      </c>
      <c r="I2" s="41">
        <v>1966</v>
      </c>
      <c r="J2" s="41" t="s">
        <v>216</v>
      </c>
      <c r="K2" s="41">
        <v>1968</v>
      </c>
      <c r="L2" s="41" t="s">
        <v>217</v>
      </c>
      <c r="M2" s="41">
        <v>1970</v>
      </c>
      <c r="N2" s="41" t="s">
        <v>218</v>
      </c>
      <c r="O2" s="41">
        <v>1972</v>
      </c>
      <c r="P2" s="41" t="s">
        <v>219</v>
      </c>
      <c r="Q2" s="41">
        <v>1974</v>
      </c>
      <c r="R2" s="41" t="s">
        <v>220</v>
      </c>
      <c r="S2" s="41">
        <v>1976</v>
      </c>
      <c r="T2" s="41" t="s">
        <v>221</v>
      </c>
      <c r="U2" s="41">
        <v>1978</v>
      </c>
      <c r="V2" s="41">
        <v>1979</v>
      </c>
      <c r="W2" s="41" t="s">
        <v>222</v>
      </c>
      <c r="X2" s="41">
        <v>1981</v>
      </c>
      <c r="Y2" s="41" t="s">
        <v>223</v>
      </c>
      <c r="Z2" s="41">
        <v>1983</v>
      </c>
      <c r="AA2" s="41" t="s">
        <v>224</v>
      </c>
      <c r="AB2" s="41">
        <v>1985</v>
      </c>
      <c r="AC2" s="41" t="s">
        <v>225</v>
      </c>
      <c r="AD2" s="41">
        <v>1987</v>
      </c>
      <c r="AE2" s="41" t="s">
        <v>226</v>
      </c>
      <c r="AF2" s="41">
        <v>1989</v>
      </c>
      <c r="AG2" s="41" t="s">
        <v>227</v>
      </c>
      <c r="AH2" s="42">
        <v>1991</v>
      </c>
      <c r="AI2" s="42" t="s">
        <v>228</v>
      </c>
      <c r="AJ2" s="42" t="s">
        <v>229</v>
      </c>
      <c r="AK2" s="42">
        <v>1994</v>
      </c>
      <c r="AL2" s="41" t="s">
        <v>230</v>
      </c>
      <c r="AM2" s="41">
        <v>1996</v>
      </c>
      <c r="AN2" s="41" t="s">
        <v>231</v>
      </c>
      <c r="AO2" s="41">
        <v>1998</v>
      </c>
      <c r="AP2" s="41" t="s">
        <v>232</v>
      </c>
      <c r="AQ2" s="41" t="s">
        <v>255</v>
      </c>
      <c r="AR2" s="41">
        <v>2000</v>
      </c>
      <c r="AS2" s="41" t="s">
        <v>233</v>
      </c>
      <c r="AT2" s="41">
        <v>2002</v>
      </c>
      <c r="AU2" s="41" t="s">
        <v>234</v>
      </c>
      <c r="AV2" s="41">
        <v>2004</v>
      </c>
      <c r="AW2" s="41" t="s">
        <v>235</v>
      </c>
      <c r="AX2" s="41">
        <v>2006</v>
      </c>
      <c r="AY2" s="41" t="s">
        <v>236</v>
      </c>
      <c r="AZ2" s="41">
        <v>2008</v>
      </c>
      <c r="BA2" s="41" t="s">
        <v>237</v>
      </c>
      <c r="BB2" s="41">
        <v>2010</v>
      </c>
      <c r="BC2" s="41" t="s">
        <v>238</v>
      </c>
      <c r="BD2" s="41">
        <v>2012</v>
      </c>
      <c r="BE2" s="41" t="s">
        <v>239</v>
      </c>
      <c r="BF2" s="41">
        <v>2014</v>
      </c>
      <c r="BG2" s="41" t="s">
        <v>240</v>
      </c>
      <c r="BH2" s="41">
        <v>2016</v>
      </c>
      <c r="BI2" s="41">
        <v>2017</v>
      </c>
      <c r="BJ2" s="41">
        <v>2018</v>
      </c>
      <c r="BK2" s="41" t="s">
        <v>241</v>
      </c>
      <c r="BL2" s="41">
        <v>2020</v>
      </c>
      <c r="BM2" s="41" t="s">
        <v>242</v>
      </c>
      <c r="BN2" s="41">
        <v>2022</v>
      </c>
      <c r="BO2" s="41" t="s">
        <v>243</v>
      </c>
      <c r="BP2" s="41">
        <v>2024</v>
      </c>
      <c r="BQ2" s="43" t="s">
        <v>275</v>
      </c>
      <c r="BS2" s="44"/>
      <c r="BT2" s="8"/>
      <c r="BU2" s="8"/>
      <c r="BV2" s="8"/>
      <c r="BW2" s="8"/>
      <c r="BX2" s="8"/>
      <c r="BY2" s="8"/>
      <c r="BZ2" s="8"/>
      <c r="CA2" s="8"/>
      <c r="CB2" s="8"/>
      <c r="CC2" s="8"/>
      <c r="CD2" s="8"/>
      <c r="CE2" s="8"/>
      <c r="CF2" s="8"/>
    </row>
    <row r="3" spans="1:84" s="49" customFormat="1">
      <c r="A3" s="45" t="s">
        <v>274</v>
      </c>
      <c r="B3" s="45" t="s">
        <v>258</v>
      </c>
      <c r="C3" s="46"/>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8"/>
    </row>
    <row r="4" spans="1:84">
      <c r="A4" s="50" t="s">
        <v>269</v>
      </c>
      <c r="B4" s="50" t="s">
        <v>260</v>
      </c>
      <c r="C4" s="51">
        <v>15</v>
      </c>
      <c r="D4" s="52">
        <v>15</v>
      </c>
      <c r="E4" s="52">
        <v>15</v>
      </c>
      <c r="F4" s="52">
        <v>15</v>
      </c>
      <c r="G4" s="52">
        <v>23</v>
      </c>
      <c r="H4" s="52">
        <v>23</v>
      </c>
      <c r="I4" s="52">
        <v>23</v>
      </c>
      <c r="J4" s="52">
        <v>23</v>
      </c>
      <c r="K4" s="52">
        <v>23</v>
      </c>
      <c r="L4" s="52">
        <v>37.5</v>
      </c>
      <c r="M4" s="52">
        <v>37.5</v>
      </c>
      <c r="N4" s="52">
        <v>37.5</v>
      </c>
      <c r="O4" s="52">
        <v>37.5</v>
      </c>
      <c r="P4" s="52">
        <v>37.5</v>
      </c>
      <c r="Q4" s="52">
        <v>56.3</v>
      </c>
      <c r="R4" s="52">
        <v>56.3</v>
      </c>
      <c r="S4" s="52">
        <v>75</v>
      </c>
      <c r="T4" s="52">
        <v>75</v>
      </c>
      <c r="U4" s="52">
        <v>75</v>
      </c>
      <c r="V4" s="52">
        <v>75</v>
      </c>
      <c r="W4" s="52">
        <v>75</v>
      </c>
      <c r="X4" s="52">
        <v>75</v>
      </c>
      <c r="Y4" s="52">
        <v>90</v>
      </c>
      <c r="Z4" s="52">
        <v>90</v>
      </c>
      <c r="AA4" s="52">
        <v>105</v>
      </c>
      <c r="AB4" s="52">
        <v>105</v>
      </c>
      <c r="AC4" s="52">
        <v>105</v>
      </c>
      <c r="AD4" s="52">
        <v>105</v>
      </c>
      <c r="AE4" s="52">
        <v>117</v>
      </c>
      <c r="AF4" s="52">
        <v>117</v>
      </c>
      <c r="AG4" s="52">
        <v>117</v>
      </c>
      <c r="AH4" s="52">
        <v>135</v>
      </c>
      <c r="AI4" s="52">
        <v>135</v>
      </c>
      <c r="AJ4" s="52">
        <v>135</v>
      </c>
      <c r="AK4" s="52">
        <v>154</v>
      </c>
      <c r="AL4" s="52">
        <v>154</v>
      </c>
      <c r="AM4" s="52">
        <v>154</v>
      </c>
      <c r="AN4" s="52">
        <v>154</v>
      </c>
      <c r="AO4" s="52">
        <v>154</v>
      </c>
      <c r="AP4" s="52">
        <v>154</v>
      </c>
      <c r="AQ4" s="52">
        <v>162</v>
      </c>
      <c r="AR4" s="52">
        <v>162</v>
      </c>
      <c r="AS4" s="52">
        <v>215</v>
      </c>
      <c r="AT4" s="52">
        <v>215</v>
      </c>
      <c r="AU4" s="52">
        <v>215</v>
      </c>
      <c r="AV4" s="52">
        <v>234.4</v>
      </c>
      <c r="AW4" s="52">
        <v>234.4</v>
      </c>
      <c r="AX4" s="52">
        <v>234.4</v>
      </c>
      <c r="AY4" s="52">
        <v>234.4</v>
      </c>
      <c r="AZ4" s="52">
        <v>276.8</v>
      </c>
      <c r="BA4" s="52">
        <v>276.8</v>
      </c>
      <c r="BB4" s="52">
        <v>276.8</v>
      </c>
      <c r="BC4" s="52">
        <v>276.8</v>
      </c>
      <c r="BD4" s="52">
        <v>276.8</v>
      </c>
      <c r="BE4" s="52">
        <v>276.8</v>
      </c>
      <c r="BF4" s="52">
        <v>276.8</v>
      </c>
      <c r="BG4" s="52">
        <v>276.8</v>
      </c>
      <c r="BH4" s="52">
        <v>326</v>
      </c>
      <c r="BI4" s="52">
        <v>326</v>
      </c>
      <c r="BJ4" s="52">
        <v>326</v>
      </c>
      <c r="BK4" s="52">
        <v>326</v>
      </c>
      <c r="BL4" s="52">
        <v>326</v>
      </c>
      <c r="BM4" s="52">
        <v>326</v>
      </c>
      <c r="BN4" s="52">
        <v>326</v>
      </c>
      <c r="BO4" s="52">
        <v>326</v>
      </c>
      <c r="BP4" s="52">
        <v>326</v>
      </c>
      <c r="BQ4" s="53">
        <v>326</v>
      </c>
    </row>
    <row r="5" spans="1:84">
      <c r="A5" s="50" t="s">
        <v>270</v>
      </c>
      <c r="B5" s="50" t="s">
        <v>261</v>
      </c>
      <c r="C5" s="51">
        <v>2</v>
      </c>
      <c r="D5" s="52">
        <v>2</v>
      </c>
      <c r="E5" s="52">
        <v>2</v>
      </c>
      <c r="F5" s="52">
        <v>2</v>
      </c>
      <c r="G5" s="52">
        <v>3</v>
      </c>
      <c r="H5" s="52">
        <v>3</v>
      </c>
      <c r="I5" s="52">
        <v>3</v>
      </c>
      <c r="J5" s="52">
        <v>3</v>
      </c>
      <c r="K5" s="52">
        <v>3</v>
      </c>
      <c r="L5" s="52">
        <v>4.5</v>
      </c>
      <c r="M5" s="52">
        <v>4.5</v>
      </c>
      <c r="N5" s="52">
        <v>4.5</v>
      </c>
      <c r="O5" s="52">
        <v>4.5</v>
      </c>
      <c r="P5" s="52">
        <v>4.5</v>
      </c>
      <c r="Q5" s="52">
        <v>6.8</v>
      </c>
      <c r="R5" s="52">
        <v>6.8</v>
      </c>
      <c r="S5" s="52">
        <v>9</v>
      </c>
      <c r="T5" s="52">
        <v>9</v>
      </c>
      <c r="U5" s="52">
        <v>9</v>
      </c>
      <c r="V5" s="52">
        <v>9</v>
      </c>
      <c r="W5" s="52">
        <v>9</v>
      </c>
      <c r="X5" s="52">
        <v>9</v>
      </c>
      <c r="Y5" s="52">
        <v>9</v>
      </c>
      <c r="Z5" s="52">
        <v>9</v>
      </c>
      <c r="AA5" s="52">
        <v>13</v>
      </c>
      <c r="AB5" s="52">
        <v>13</v>
      </c>
      <c r="AC5" s="52">
        <v>13</v>
      </c>
      <c r="AD5" s="52">
        <v>13</v>
      </c>
      <c r="AE5" s="52">
        <v>14</v>
      </c>
      <c r="AF5" s="52">
        <v>14</v>
      </c>
      <c r="AG5" s="52">
        <v>14</v>
      </c>
      <c r="AH5" s="52">
        <v>14</v>
      </c>
      <c r="AI5" s="52">
        <v>14</v>
      </c>
      <c r="AJ5" s="52">
        <v>14</v>
      </c>
      <c r="AK5" s="52">
        <v>19</v>
      </c>
      <c r="AL5" s="52">
        <v>19</v>
      </c>
      <c r="AM5" s="52">
        <v>19</v>
      </c>
      <c r="AN5" s="52">
        <v>19</v>
      </c>
      <c r="AO5" s="52">
        <v>19</v>
      </c>
      <c r="AP5" s="52">
        <v>19</v>
      </c>
      <c r="AQ5" s="52">
        <v>20</v>
      </c>
      <c r="AR5" s="52">
        <v>20</v>
      </c>
      <c r="AS5" s="52">
        <v>20</v>
      </c>
      <c r="AT5" s="52">
        <v>20</v>
      </c>
      <c r="AU5" s="52">
        <v>20</v>
      </c>
      <c r="AV5" s="52">
        <v>15</v>
      </c>
      <c r="AW5" s="52">
        <v>15</v>
      </c>
      <c r="AX5" s="52">
        <v>15</v>
      </c>
      <c r="AY5" s="52">
        <v>15</v>
      </c>
      <c r="AZ5" s="52">
        <v>7</v>
      </c>
      <c r="BA5" s="52">
        <v>7</v>
      </c>
      <c r="BB5" s="52">
        <v>7</v>
      </c>
      <c r="BC5" s="52">
        <v>7</v>
      </c>
      <c r="BD5" s="52">
        <v>7</v>
      </c>
      <c r="BE5" s="52">
        <v>7</v>
      </c>
      <c r="BF5" s="52">
        <v>7</v>
      </c>
      <c r="BG5" s="52">
        <v>7</v>
      </c>
      <c r="BH5" s="52">
        <v>9</v>
      </c>
      <c r="BI5" s="52">
        <v>9</v>
      </c>
      <c r="BJ5" s="52">
        <v>9</v>
      </c>
      <c r="BK5" s="52">
        <v>9</v>
      </c>
      <c r="BL5" s="52">
        <v>9</v>
      </c>
      <c r="BM5" s="52">
        <v>9</v>
      </c>
      <c r="BN5" s="52">
        <v>9</v>
      </c>
      <c r="BO5" s="52">
        <v>9</v>
      </c>
      <c r="BP5" s="52">
        <v>9</v>
      </c>
      <c r="BQ5" s="53">
        <v>9</v>
      </c>
    </row>
    <row r="6" spans="1:84" ht="25.5">
      <c r="A6" s="50" t="s">
        <v>271</v>
      </c>
      <c r="B6" s="50" t="s">
        <v>252</v>
      </c>
      <c r="C6" s="51">
        <v>28</v>
      </c>
      <c r="D6" s="52">
        <v>28</v>
      </c>
      <c r="E6" s="52">
        <v>28</v>
      </c>
      <c r="F6" s="52">
        <v>28</v>
      </c>
      <c r="G6" s="52">
        <v>40</v>
      </c>
      <c r="H6" s="52">
        <v>40</v>
      </c>
      <c r="I6" s="52">
        <v>40</v>
      </c>
      <c r="J6" s="52">
        <v>40</v>
      </c>
      <c r="K6" s="52">
        <v>40</v>
      </c>
      <c r="L6" s="52">
        <v>50</v>
      </c>
      <c r="M6" s="52">
        <v>50</v>
      </c>
      <c r="N6" s="52">
        <v>50</v>
      </c>
      <c r="O6" s="52">
        <v>50</v>
      </c>
      <c r="P6" s="52">
        <v>50</v>
      </c>
      <c r="Q6" s="52">
        <v>75</v>
      </c>
      <c r="R6" s="52">
        <v>75</v>
      </c>
      <c r="S6" s="52">
        <v>100</v>
      </c>
      <c r="T6" s="52">
        <v>100</v>
      </c>
      <c r="U6" s="52">
        <v>100</v>
      </c>
      <c r="V6" s="52">
        <v>100</v>
      </c>
      <c r="W6" s="52">
        <v>100</v>
      </c>
      <c r="X6" s="52">
        <v>100</v>
      </c>
      <c r="Y6" s="52">
        <v>100</v>
      </c>
      <c r="Z6" s="52">
        <v>100</v>
      </c>
      <c r="AA6" s="52">
        <v>140</v>
      </c>
      <c r="AB6" s="52">
        <v>140</v>
      </c>
      <c r="AC6" s="52">
        <v>140</v>
      </c>
      <c r="AD6" s="52">
        <v>140</v>
      </c>
      <c r="AE6" s="52">
        <v>155</v>
      </c>
      <c r="AF6" s="52">
        <v>155</v>
      </c>
      <c r="AG6" s="52">
        <v>155</v>
      </c>
      <c r="AH6" s="52">
        <v>155</v>
      </c>
      <c r="AI6" s="52">
        <v>155</v>
      </c>
      <c r="AJ6" s="52">
        <v>155</v>
      </c>
      <c r="AK6" s="52">
        <v>205</v>
      </c>
      <c r="AL6" s="52">
        <v>205</v>
      </c>
      <c r="AM6" s="52">
        <v>205</v>
      </c>
      <c r="AN6" s="52">
        <v>205</v>
      </c>
      <c r="AO6" s="52">
        <v>205</v>
      </c>
      <c r="AP6" s="52">
        <v>205</v>
      </c>
      <c r="AQ6" s="52">
        <v>215</v>
      </c>
      <c r="AR6" s="52">
        <v>215</v>
      </c>
      <c r="AS6" s="52">
        <v>915</v>
      </c>
      <c r="AT6" s="52">
        <v>948</v>
      </c>
      <c r="AU6" s="52">
        <v>948</v>
      </c>
      <c r="AV6" s="52">
        <v>293</v>
      </c>
      <c r="AW6" s="52">
        <v>293</v>
      </c>
      <c r="AX6" s="52">
        <v>293</v>
      </c>
      <c r="AY6" s="52">
        <v>293</v>
      </c>
      <c r="AZ6" s="52">
        <v>346</v>
      </c>
      <c r="BA6" s="52">
        <v>346</v>
      </c>
      <c r="BB6" s="52">
        <v>346</v>
      </c>
      <c r="BC6" s="52">
        <v>346</v>
      </c>
      <c r="BD6" s="52">
        <v>346</v>
      </c>
      <c r="BE6" s="52">
        <v>346</v>
      </c>
      <c r="BF6" s="52">
        <v>346</v>
      </c>
      <c r="BG6" s="52">
        <v>346</v>
      </c>
      <c r="BH6" s="52">
        <v>407</v>
      </c>
      <c r="BI6" s="52">
        <v>407</v>
      </c>
      <c r="BJ6" s="52">
        <v>407</v>
      </c>
      <c r="BK6" s="52">
        <v>407</v>
      </c>
      <c r="BL6" s="52">
        <v>407</v>
      </c>
      <c r="BM6" s="52">
        <v>407</v>
      </c>
      <c r="BN6" s="52">
        <v>407</v>
      </c>
      <c r="BO6" s="52">
        <v>407</v>
      </c>
      <c r="BP6" s="52">
        <v>407</v>
      </c>
      <c r="BQ6" s="53">
        <v>407</v>
      </c>
    </row>
    <row r="7" spans="1:84" ht="52.5" hidden="1" outlineLevel="1">
      <c r="A7" s="54" t="s">
        <v>277</v>
      </c>
      <c r="B7" s="54" t="s">
        <v>276</v>
      </c>
      <c r="C7" s="55"/>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c r="AT7" s="56"/>
      <c r="AU7" s="56"/>
      <c r="AV7" s="56"/>
      <c r="AW7" s="56"/>
      <c r="AX7" s="56"/>
      <c r="AY7" s="56"/>
      <c r="AZ7" s="56"/>
      <c r="BA7" s="56"/>
      <c r="BB7" s="56"/>
      <c r="BC7" s="56"/>
      <c r="BD7" s="56"/>
      <c r="BE7" s="56"/>
      <c r="BF7" s="56"/>
      <c r="BG7" s="56"/>
      <c r="BH7" s="56"/>
      <c r="BI7" s="56"/>
      <c r="BJ7" s="56"/>
      <c r="BK7" s="56"/>
      <c r="BL7" s="56"/>
      <c r="BM7" s="56"/>
      <c r="BN7" s="56"/>
      <c r="BO7" s="56"/>
      <c r="BP7" s="56"/>
      <c r="BQ7" s="57"/>
    </row>
    <row r="8" spans="1:84" hidden="1" outlineLevel="1">
      <c r="A8" s="50" t="s">
        <v>272</v>
      </c>
      <c r="B8" s="50" t="s">
        <v>262</v>
      </c>
      <c r="C8" s="51" t="s">
        <v>280</v>
      </c>
      <c r="D8" s="52" t="s">
        <v>280</v>
      </c>
      <c r="E8" s="52" t="s">
        <v>280</v>
      </c>
      <c r="F8" s="52" t="s">
        <v>280</v>
      </c>
      <c r="G8" s="52" t="s">
        <v>280</v>
      </c>
      <c r="H8" s="52" t="s">
        <v>280</v>
      </c>
      <c r="I8" s="52" t="s">
        <v>280</v>
      </c>
      <c r="J8" s="52" t="s">
        <v>280</v>
      </c>
      <c r="K8" s="52" t="s">
        <v>280</v>
      </c>
      <c r="L8" s="52" t="s">
        <v>280</v>
      </c>
      <c r="M8" s="52" t="s">
        <v>280</v>
      </c>
      <c r="N8" s="52" t="s">
        <v>280</v>
      </c>
      <c r="O8" s="52" t="s">
        <v>280</v>
      </c>
      <c r="P8" s="52" t="s">
        <v>280</v>
      </c>
      <c r="Q8" s="52" t="s">
        <v>280</v>
      </c>
      <c r="R8" s="52" t="s">
        <v>280</v>
      </c>
      <c r="S8" s="52" t="s">
        <v>280</v>
      </c>
      <c r="T8" s="52" t="s">
        <v>280</v>
      </c>
      <c r="U8" s="52" t="s">
        <v>280</v>
      </c>
      <c r="V8" s="52" t="s">
        <v>280</v>
      </c>
      <c r="W8" s="52" t="s">
        <v>280</v>
      </c>
      <c r="X8" s="52" t="s">
        <v>280</v>
      </c>
      <c r="Y8" s="52" t="s">
        <v>280</v>
      </c>
      <c r="Z8" s="52" t="s">
        <v>280</v>
      </c>
      <c r="AA8" s="52" t="s">
        <v>280</v>
      </c>
      <c r="AB8" s="52" t="s">
        <v>280</v>
      </c>
      <c r="AC8" s="52" t="s">
        <v>280</v>
      </c>
      <c r="AD8" s="52">
        <v>17</v>
      </c>
      <c r="AE8" s="52">
        <v>24</v>
      </c>
      <c r="AF8" s="52">
        <v>24</v>
      </c>
      <c r="AG8" s="52">
        <v>24</v>
      </c>
      <c r="AH8" s="52">
        <v>27</v>
      </c>
      <c r="AI8" s="52">
        <v>27</v>
      </c>
      <c r="AJ8" s="52">
        <v>27</v>
      </c>
      <c r="AK8" s="52">
        <v>31</v>
      </c>
      <c r="AL8" s="52">
        <v>31</v>
      </c>
      <c r="AM8" s="52">
        <v>31</v>
      </c>
      <c r="AN8" s="52">
        <v>891</v>
      </c>
      <c r="AO8" s="52">
        <v>891</v>
      </c>
      <c r="AP8" s="52">
        <v>891</v>
      </c>
      <c r="AQ8" s="52">
        <v>897</v>
      </c>
      <c r="AR8" s="52">
        <v>900</v>
      </c>
      <c r="AS8" s="52">
        <v>915</v>
      </c>
      <c r="AT8" s="52">
        <v>948</v>
      </c>
      <c r="AU8" s="52">
        <v>948</v>
      </c>
      <c r="AV8" s="52">
        <v>879</v>
      </c>
      <c r="AW8" s="52">
        <v>879</v>
      </c>
      <c r="AX8" s="52">
        <v>879</v>
      </c>
      <c r="AY8" s="52">
        <v>879</v>
      </c>
      <c r="AZ8" s="52">
        <v>1038</v>
      </c>
      <c r="BA8" s="52">
        <v>1038</v>
      </c>
      <c r="BB8" s="52">
        <v>1038</v>
      </c>
      <c r="BC8" s="52">
        <v>1038</v>
      </c>
      <c r="BD8" s="52">
        <v>1038</v>
      </c>
      <c r="BE8" s="52">
        <v>1038</v>
      </c>
      <c r="BF8" s="52">
        <v>1038</v>
      </c>
      <c r="BG8" s="52">
        <v>1038</v>
      </c>
      <c r="BH8" s="52">
        <v>1221</v>
      </c>
      <c r="BI8" s="52">
        <v>1221</v>
      </c>
      <c r="BJ8" s="52">
        <v>1221</v>
      </c>
      <c r="BK8" s="52">
        <v>1221</v>
      </c>
      <c r="BL8" s="52">
        <v>1221</v>
      </c>
      <c r="BM8" s="52">
        <v>1221</v>
      </c>
      <c r="BN8" s="52">
        <v>299</v>
      </c>
      <c r="BO8" s="52">
        <v>307</v>
      </c>
      <c r="BP8" s="52">
        <v>307</v>
      </c>
      <c r="BQ8" s="53">
        <v>315</v>
      </c>
    </row>
    <row r="9" spans="1:84" hidden="1" outlineLevel="1">
      <c r="A9" s="50" t="s">
        <v>273</v>
      </c>
      <c r="B9" s="50" t="s">
        <v>263</v>
      </c>
      <c r="C9" s="51" t="s">
        <v>280</v>
      </c>
      <c r="D9" s="52" t="s">
        <v>280</v>
      </c>
      <c r="E9" s="52" t="s">
        <v>280</v>
      </c>
      <c r="F9" s="52" t="s">
        <v>280</v>
      </c>
      <c r="G9" s="52" t="s">
        <v>280</v>
      </c>
      <c r="H9" s="52" t="s">
        <v>280</v>
      </c>
      <c r="I9" s="52" t="s">
        <v>280</v>
      </c>
      <c r="J9" s="52" t="s">
        <v>280</v>
      </c>
      <c r="K9" s="52" t="s">
        <v>280</v>
      </c>
      <c r="L9" s="52" t="s">
        <v>280</v>
      </c>
      <c r="M9" s="52" t="s">
        <v>280</v>
      </c>
      <c r="N9" s="52" t="s">
        <v>280</v>
      </c>
      <c r="O9" s="52" t="s">
        <v>280</v>
      </c>
      <c r="P9" s="52" t="s">
        <v>280</v>
      </c>
      <c r="Q9" s="52" t="s">
        <v>280</v>
      </c>
      <c r="R9" s="52" t="s">
        <v>280</v>
      </c>
      <c r="S9" s="52" t="s">
        <v>280</v>
      </c>
      <c r="T9" s="52" t="s">
        <v>280</v>
      </c>
      <c r="U9" s="52" t="s">
        <v>280</v>
      </c>
      <c r="V9" s="52" t="s">
        <v>280</v>
      </c>
      <c r="W9" s="52" t="s">
        <v>280</v>
      </c>
      <c r="X9" s="52" t="s">
        <v>280</v>
      </c>
      <c r="Y9" s="52" t="s">
        <v>280</v>
      </c>
      <c r="Z9" s="52" t="s">
        <v>280</v>
      </c>
      <c r="AA9" s="52" t="s">
        <v>280</v>
      </c>
      <c r="AB9" s="52" t="s">
        <v>280</v>
      </c>
      <c r="AC9" s="52" t="s">
        <v>280</v>
      </c>
      <c r="AD9" s="52">
        <v>17</v>
      </c>
      <c r="AE9" s="52">
        <v>24</v>
      </c>
      <c r="AF9" s="52">
        <v>24</v>
      </c>
      <c r="AG9" s="52">
        <v>24</v>
      </c>
      <c r="AH9" s="52">
        <v>27</v>
      </c>
      <c r="AI9" s="52">
        <v>27</v>
      </c>
      <c r="AJ9" s="52">
        <v>27</v>
      </c>
      <c r="AK9" s="52">
        <v>31</v>
      </c>
      <c r="AL9" s="52">
        <v>31</v>
      </c>
      <c r="AM9" s="52">
        <v>31</v>
      </c>
      <c r="AN9" s="52">
        <v>891</v>
      </c>
      <c r="AO9" s="52">
        <v>891</v>
      </c>
      <c r="AP9" s="52">
        <v>891</v>
      </c>
      <c r="AQ9" s="52">
        <v>897</v>
      </c>
      <c r="AR9" s="52">
        <v>900</v>
      </c>
      <c r="AS9" s="52">
        <v>915</v>
      </c>
      <c r="AT9" s="52">
        <v>948</v>
      </c>
      <c r="AU9" s="52">
        <v>948</v>
      </c>
      <c r="AV9" s="52">
        <v>879</v>
      </c>
      <c r="AW9" s="52">
        <v>879</v>
      </c>
      <c r="AX9" s="52">
        <v>879</v>
      </c>
      <c r="AY9" s="52">
        <v>879</v>
      </c>
      <c r="AZ9" s="52">
        <v>1038</v>
      </c>
      <c r="BA9" s="52">
        <v>1038</v>
      </c>
      <c r="BB9" s="52">
        <v>1038</v>
      </c>
      <c r="BC9" s="52">
        <v>1038</v>
      </c>
      <c r="BD9" s="52">
        <v>1038</v>
      </c>
      <c r="BE9" s="52">
        <v>1038</v>
      </c>
      <c r="BF9" s="52">
        <v>1038</v>
      </c>
      <c r="BG9" s="52">
        <v>1038</v>
      </c>
      <c r="BH9" s="52">
        <v>1221</v>
      </c>
      <c r="BI9" s="52">
        <v>1221</v>
      </c>
      <c r="BJ9" s="52">
        <v>1221</v>
      </c>
      <c r="BK9" s="52">
        <v>1221</v>
      </c>
      <c r="BL9" s="52">
        <v>1221</v>
      </c>
      <c r="BM9" s="52">
        <v>1221</v>
      </c>
      <c r="BN9" s="52">
        <v>399</v>
      </c>
      <c r="BO9" s="52">
        <v>409</v>
      </c>
      <c r="BP9" s="52">
        <v>409</v>
      </c>
      <c r="BQ9" s="53">
        <v>420</v>
      </c>
    </row>
    <row r="10" spans="1:84" s="49" customFormat="1" hidden="1" outlineLevel="1">
      <c r="A10" s="54" t="s">
        <v>266</v>
      </c>
      <c r="B10" s="54" t="s">
        <v>265</v>
      </c>
      <c r="C10" s="55"/>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7"/>
    </row>
    <row r="11" spans="1:84" hidden="1" outlineLevel="1">
      <c r="A11" s="58" t="s">
        <v>249</v>
      </c>
      <c r="B11" s="58" t="s">
        <v>267</v>
      </c>
      <c r="C11" s="51" t="s">
        <v>280</v>
      </c>
      <c r="D11" s="52" t="s">
        <v>280</v>
      </c>
      <c r="E11" s="52" t="s">
        <v>280</v>
      </c>
      <c r="F11" s="52" t="s">
        <v>280</v>
      </c>
      <c r="G11" s="52" t="s">
        <v>280</v>
      </c>
      <c r="H11" s="52" t="s">
        <v>280</v>
      </c>
      <c r="I11" s="52" t="s">
        <v>280</v>
      </c>
      <c r="J11" s="52" t="s">
        <v>280</v>
      </c>
      <c r="K11" s="52" t="s">
        <v>280</v>
      </c>
      <c r="L11" s="52" t="s">
        <v>280</v>
      </c>
      <c r="M11" s="52" t="s">
        <v>280</v>
      </c>
      <c r="N11" s="52" t="s">
        <v>280</v>
      </c>
      <c r="O11" s="52" t="s">
        <v>280</v>
      </c>
      <c r="P11" s="52" t="s">
        <v>280</v>
      </c>
      <c r="Q11" s="52" t="s">
        <v>280</v>
      </c>
      <c r="R11" s="52" t="s">
        <v>280</v>
      </c>
      <c r="S11" s="52" t="s">
        <v>280</v>
      </c>
      <c r="T11" s="52" t="s">
        <v>280</v>
      </c>
      <c r="U11" s="52" t="s">
        <v>280</v>
      </c>
      <c r="V11" s="52" t="s">
        <v>280</v>
      </c>
      <c r="W11" s="52" t="s">
        <v>280</v>
      </c>
      <c r="X11" s="52" t="s">
        <v>280</v>
      </c>
      <c r="Y11" s="52" t="s">
        <v>280</v>
      </c>
      <c r="Z11" s="52" t="s">
        <v>280</v>
      </c>
      <c r="AA11" s="52" t="s">
        <v>280</v>
      </c>
      <c r="AB11" s="52" t="s">
        <v>280</v>
      </c>
      <c r="AC11" s="52" t="s">
        <v>280</v>
      </c>
      <c r="AD11" s="52" t="s">
        <v>280</v>
      </c>
      <c r="AE11" s="52" t="s">
        <v>280</v>
      </c>
      <c r="AF11" s="52" t="s">
        <v>280</v>
      </c>
      <c r="AG11" s="52" t="s">
        <v>280</v>
      </c>
      <c r="AH11" s="52" t="s">
        <v>280</v>
      </c>
      <c r="AI11" s="52" t="s">
        <v>280</v>
      </c>
      <c r="AJ11" s="52" t="s">
        <v>280</v>
      </c>
      <c r="AK11" s="52" t="s">
        <v>280</v>
      </c>
      <c r="AL11" s="52" t="s">
        <v>280</v>
      </c>
      <c r="AM11" s="52" t="s">
        <v>280</v>
      </c>
      <c r="AN11" s="52" t="s">
        <v>280</v>
      </c>
      <c r="AO11" s="52" t="s">
        <v>280</v>
      </c>
      <c r="AP11" s="52" t="s">
        <v>280</v>
      </c>
      <c r="AQ11" s="52" t="s">
        <v>280</v>
      </c>
      <c r="AR11" s="52" t="s">
        <v>280</v>
      </c>
      <c r="AS11" s="52" t="s">
        <v>280</v>
      </c>
      <c r="AT11" s="52" t="s">
        <v>280</v>
      </c>
      <c r="AU11" s="52" t="s">
        <v>280</v>
      </c>
      <c r="AV11" s="52" t="s">
        <v>280</v>
      </c>
      <c r="AW11" s="52" t="s">
        <v>280</v>
      </c>
      <c r="AX11" s="52" t="s">
        <v>280</v>
      </c>
      <c r="AY11" s="52" t="s">
        <v>280</v>
      </c>
      <c r="AZ11" s="52" t="s">
        <v>280</v>
      </c>
      <c r="BA11" s="52" t="s">
        <v>280</v>
      </c>
      <c r="BB11" s="52" t="s">
        <v>280</v>
      </c>
      <c r="BC11" s="52" t="s">
        <v>280</v>
      </c>
      <c r="BD11" s="59">
        <v>32.5</v>
      </c>
      <c r="BE11" s="59">
        <v>32.799999999999997</v>
      </c>
      <c r="BF11" s="59">
        <v>32.799999999999997</v>
      </c>
      <c r="BG11" s="59">
        <v>32.9</v>
      </c>
      <c r="BH11" s="59">
        <v>32.9</v>
      </c>
      <c r="BI11" s="59">
        <v>32.9</v>
      </c>
      <c r="BJ11" s="59">
        <v>32.9</v>
      </c>
      <c r="BK11" s="59">
        <v>33.200000000000003</v>
      </c>
      <c r="BL11" s="59">
        <v>33.200000000000003</v>
      </c>
      <c r="BM11" s="59">
        <v>33.5</v>
      </c>
      <c r="BN11" s="59">
        <v>33.5</v>
      </c>
      <c r="BO11" s="59">
        <v>34.299999999999997</v>
      </c>
      <c r="BP11" s="59">
        <v>34.299999999999997</v>
      </c>
      <c r="BQ11" s="60">
        <v>35.299999999999997</v>
      </c>
    </row>
    <row r="12" spans="1:84" ht="25.5" hidden="1" outlineLevel="1">
      <c r="A12" s="58" t="s">
        <v>250</v>
      </c>
      <c r="B12" s="58" t="s">
        <v>268</v>
      </c>
      <c r="C12" s="51" t="s">
        <v>280</v>
      </c>
      <c r="D12" s="52" t="s">
        <v>280</v>
      </c>
      <c r="E12" s="52" t="s">
        <v>280</v>
      </c>
      <c r="F12" s="52" t="s">
        <v>280</v>
      </c>
      <c r="G12" s="52" t="s">
        <v>280</v>
      </c>
      <c r="H12" s="52" t="s">
        <v>280</v>
      </c>
      <c r="I12" s="52" t="s">
        <v>280</v>
      </c>
      <c r="J12" s="52" t="s">
        <v>280</v>
      </c>
      <c r="K12" s="52" t="s">
        <v>280</v>
      </c>
      <c r="L12" s="52" t="s">
        <v>280</v>
      </c>
      <c r="M12" s="52" t="s">
        <v>280</v>
      </c>
      <c r="N12" s="52" t="s">
        <v>280</v>
      </c>
      <c r="O12" s="52" t="s">
        <v>280</v>
      </c>
      <c r="P12" s="52" t="s">
        <v>280</v>
      </c>
      <c r="Q12" s="52" t="s">
        <v>280</v>
      </c>
      <c r="R12" s="52" t="s">
        <v>280</v>
      </c>
      <c r="S12" s="52" t="s">
        <v>280</v>
      </c>
      <c r="T12" s="52" t="s">
        <v>280</v>
      </c>
      <c r="U12" s="52" t="s">
        <v>280</v>
      </c>
      <c r="V12" s="52" t="s">
        <v>280</v>
      </c>
      <c r="W12" s="52" t="s">
        <v>280</v>
      </c>
      <c r="X12" s="52" t="s">
        <v>280</v>
      </c>
      <c r="Y12" s="52" t="s">
        <v>280</v>
      </c>
      <c r="Z12" s="52" t="s">
        <v>280</v>
      </c>
      <c r="AA12" s="52" t="s">
        <v>280</v>
      </c>
      <c r="AB12" s="52" t="s">
        <v>280</v>
      </c>
      <c r="AC12" s="52" t="s">
        <v>280</v>
      </c>
      <c r="AD12" s="52" t="s">
        <v>280</v>
      </c>
      <c r="AE12" s="52" t="s">
        <v>280</v>
      </c>
      <c r="AF12" s="52" t="s">
        <v>280</v>
      </c>
      <c r="AG12" s="52" t="s">
        <v>280</v>
      </c>
      <c r="AH12" s="52" t="s">
        <v>280</v>
      </c>
      <c r="AI12" s="52" t="s">
        <v>280</v>
      </c>
      <c r="AJ12" s="52" t="s">
        <v>280</v>
      </c>
      <c r="AK12" s="52" t="s">
        <v>280</v>
      </c>
      <c r="AL12" s="52" t="s">
        <v>280</v>
      </c>
      <c r="AM12" s="52" t="s">
        <v>280</v>
      </c>
      <c r="AN12" s="52" t="s">
        <v>280</v>
      </c>
      <c r="AO12" s="52" t="s">
        <v>280</v>
      </c>
      <c r="AP12" s="52" t="s">
        <v>280</v>
      </c>
      <c r="AQ12" s="52" t="s">
        <v>280</v>
      </c>
      <c r="AR12" s="52" t="s">
        <v>280</v>
      </c>
      <c r="AS12" s="52" t="s">
        <v>280</v>
      </c>
      <c r="AT12" s="52" t="s">
        <v>280</v>
      </c>
      <c r="AU12" s="52" t="s">
        <v>280</v>
      </c>
      <c r="AV12" s="52" t="s">
        <v>280</v>
      </c>
      <c r="AW12" s="52" t="s">
        <v>280</v>
      </c>
      <c r="AX12" s="52" t="s">
        <v>280</v>
      </c>
      <c r="AY12" s="52" t="s">
        <v>280</v>
      </c>
      <c r="AZ12" s="52" t="s">
        <v>280</v>
      </c>
      <c r="BA12" s="52" t="s">
        <v>280</v>
      </c>
      <c r="BB12" s="52" t="s">
        <v>280</v>
      </c>
      <c r="BC12" s="52" t="s">
        <v>280</v>
      </c>
      <c r="BD12" s="59">
        <v>48.75</v>
      </c>
      <c r="BE12" s="59">
        <v>49.15</v>
      </c>
      <c r="BF12" s="59">
        <v>49.15</v>
      </c>
      <c r="BG12" s="59">
        <v>49.4</v>
      </c>
      <c r="BH12" s="59">
        <v>49.4</v>
      </c>
      <c r="BI12" s="59">
        <v>49.4</v>
      </c>
      <c r="BJ12" s="59">
        <v>49.4</v>
      </c>
      <c r="BK12" s="59">
        <v>49.8</v>
      </c>
      <c r="BL12" s="59">
        <v>49.8</v>
      </c>
      <c r="BM12" s="59">
        <v>50.2</v>
      </c>
      <c r="BN12" s="59">
        <v>50.2</v>
      </c>
      <c r="BO12" s="59">
        <v>51.5</v>
      </c>
      <c r="BP12" s="59">
        <v>51.5</v>
      </c>
      <c r="BQ12" s="60">
        <v>52.95</v>
      </c>
    </row>
    <row r="13" spans="1:84" ht="26.25" hidden="1" outlineLevel="1" thickBot="1">
      <c r="A13" s="61" t="s">
        <v>251</v>
      </c>
      <c r="B13" s="61" t="s">
        <v>248</v>
      </c>
      <c r="C13" s="51" t="s">
        <v>280</v>
      </c>
      <c r="D13" s="52" t="s">
        <v>280</v>
      </c>
      <c r="E13" s="52" t="s">
        <v>280</v>
      </c>
      <c r="F13" s="52" t="s">
        <v>280</v>
      </c>
      <c r="G13" s="52" t="s">
        <v>280</v>
      </c>
      <c r="H13" s="52" t="s">
        <v>280</v>
      </c>
      <c r="I13" s="52" t="s">
        <v>280</v>
      </c>
      <c r="J13" s="52" t="s">
        <v>280</v>
      </c>
      <c r="K13" s="52" t="s">
        <v>280</v>
      </c>
      <c r="L13" s="52" t="s">
        <v>280</v>
      </c>
      <c r="M13" s="52" t="s">
        <v>280</v>
      </c>
      <c r="N13" s="52" t="s">
        <v>280</v>
      </c>
      <c r="O13" s="52" t="s">
        <v>280</v>
      </c>
      <c r="P13" s="52" t="s">
        <v>280</v>
      </c>
      <c r="Q13" s="52" t="s">
        <v>280</v>
      </c>
      <c r="R13" s="52" t="s">
        <v>280</v>
      </c>
      <c r="S13" s="52" t="s">
        <v>280</v>
      </c>
      <c r="T13" s="52" t="s">
        <v>280</v>
      </c>
      <c r="U13" s="52" t="s">
        <v>280</v>
      </c>
      <c r="V13" s="52" t="s">
        <v>280</v>
      </c>
      <c r="W13" s="52" t="s">
        <v>280</v>
      </c>
      <c r="X13" s="52" t="s">
        <v>280</v>
      </c>
      <c r="Y13" s="52" t="s">
        <v>280</v>
      </c>
      <c r="Z13" s="52" t="s">
        <v>280</v>
      </c>
      <c r="AA13" s="52" t="s">
        <v>280</v>
      </c>
      <c r="AB13" s="52" t="s">
        <v>280</v>
      </c>
      <c r="AC13" s="52" t="s">
        <v>280</v>
      </c>
      <c r="AD13" s="52" t="s">
        <v>280</v>
      </c>
      <c r="AE13" s="52" t="s">
        <v>280</v>
      </c>
      <c r="AF13" s="52" t="s">
        <v>280</v>
      </c>
      <c r="AG13" s="52" t="s">
        <v>280</v>
      </c>
      <c r="AH13" s="52" t="s">
        <v>280</v>
      </c>
      <c r="AI13" s="52" t="s">
        <v>280</v>
      </c>
      <c r="AJ13" s="52" t="s">
        <v>280</v>
      </c>
      <c r="AK13" s="52" t="s">
        <v>280</v>
      </c>
      <c r="AL13" s="52" t="s">
        <v>280</v>
      </c>
      <c r="AM13" s="52" t="s">
        <v>280</v>
      </c>
      <c r="AN13" s="52" t="s">
        <v>280</v>
      </c>
      <c r="AO13" s="52" t="s">
        <v>280</v>
      </c>
      <c r="AP13" s="52" t="s">
        <v>280</v>
      </c>
      <c r="AQ13" s="52" t="s">
        <v>280</v>
      </c>
      <c r="AR13" s="52" t="s">
        <v>280</v>
      </c>
      <c r="AS13" s="52" t="s">
        <v>280</v>
      </c>
      <c r="AT13" s="52" t="s">
        <v>280</v>
      </c>
      <c r="AU13" s="52" t="s">
        <v>280</v>
      </c>
      <c r="AV13" s="52" t="s">
        <v>280</v>
      </c>
      <c r="AW13" s="52" t="s">
        <v>280</v>
      </c>
      <c r="AX13" s="52" t="s">
        <v>280</v>
      </c>
      <c r="AY13" s="52" t="s">
        <v>280</v>
      </c>
      <c r="AZ13" s="52" t="s">
        <v>280</v>
      </c>
      <c r="BA13" s="52" t="s">
        <v>280</v>
      </c>
      <c r="BB13" s="52" t="s">
        <v>280</v>
      </c>
      <c r="BC13" s="52" t="s">
        <v>280</v>
      </c>
      <c r="BD13" s="59">
        <v>86.7</v>
      </c>
      <c r="BE13" s="59">
        <v>87.4</v>
      </c>
      <c r="BF13" s="59">
        <v>87.4</v>
      </c>
      <c r="BG13" s="59">
        <v>87.8</v>
      </c>
      <c r="BH13" s="59">
        <v>87.8</v>
      </c>
      <c r="BI13" s="59">
        <v>87.8</v>
      </c>
      <c r="BJ13" s="59">
        <v>87.8</v>
      </c>
      <c r="BK13" s="59">
        <v>88.55</v>
      </c>
      <c r="BL13" s="59">
        <v>88.55</v>
      </c>
      <c r="BM13" s="59">
        <v>89.3</v>
      </c>
      <c r="BN13" s="59">
        <v>160.5</v>
      </c>
      <c r="BO13" s="59">
        <v>164.35</v>
      </c>
      <c r="BP13" s="59">
        <v>164.35</v>
      </c>
      <c r="BQ13" s="60">
        <v>169.1</v>
      </c>
    </row>
    <row r="14" spans="1:84" s="49" customFormat="1" collapsed="1">
      <c r="A14" s="54" t="s">
        <v>264</v>
      </c>
      <c r="B14" s="54" t="s">
        <v>259</v>
      </c>
      <c r="C14" s="62"/>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3"/>
    </row>
    <row r="15" spans="1:84">
      <c r="A15" s="50" t="s">
        <v>244</v>
      </c>
      <c r="B15" s="50" t="s">
        <v>244</v>
      </c>
      <c r="C15" s="51">
        <v>75</v>
      </c>
      <c r="D15" s="52">
        <v>90</v>
      </c>
      <c r="E15" s="52">
        <v>90</v>
      </c>
      <c r="F15" s="52">
        <v>90</v>
      </c>
      <c r="G15" s="52">
        <v>125</v>
      </c>
      <c r="H15" s="52">
        <v>125</v>
      </c>
      <c r="I15" s="52">
        <v>125</v>
      </c>
      <c r="J15" s="52">
        <v>138</v>
      </c>
      <c r="K15" s="52">
        <v>138</v>
      </c>
      <c r="L15" s="52">
        <v>200</v>
      </c>
      <c r="M15" s="52">
        <v>200</v>
      </c>
      <c r="N15" s="52">
        <v>220</v>
      </c>
      <c r="O15" s="52">
        <v>220</v>
      </c>
      <c r="P15" s="52">
        <v>400</v>
      </c>
      <c r="Q15" s="52">
        <v>400</v>
      </c>
      <c r="R15" s="52">
        <v>500</v>
      </c>
      <c r="S15" s="52">
        <v>500</v>
      </c>
      <c r="T15" s="52">
        <v>525</v>
      </c>
      <c r="U15" s="52">
        <v>525</v>
      </c>
      <c r="V15" s="52">
        <v>525</v>
      </c>
      <c r="W15" s="52">
        <v>550</v>
      </c>
      <c r="X15" s="52">
        <v>550</v>
      </c>
      <c r="Y15" s="52">
        <v>620</v>
      </c>
      <c r="Z15" s="52">
        <v>620</v>
      </c>
      <c r="AA15" s="52">
        <v>690</v>
      </c>
      <c r="AB15" s="52">
        <v>690</v>
      </c>
      <c r="AC15" s="52">
        <v>720</v>
      </c>
      <c r="AD15" s="52">
        <v>720</v>
      </c>
      <c r="AE15" s="52">
        <v>750</v>
      </c>
      <c r="AF15" s="52">
        <v>750</v>
      </c>
      <c r="AG15" s="52">
        <v>800</v>
      </c>
      <c r="AH15" s="52">
        <v>800</v>
      </c>
      <c r="AI15" s="52">
        <v>900</v>
      </c>
      <c r="AJ15" s="52">
        <v>940</v>
      </c>
      <c r="AK15" s="52">
        <v>940</v>
      </c>
      <c r="AL15" s="52">
        <v>970</v>
      </c>
      <c r="AM15" s="52">
        <v>970</v>
      </c>
      <c r="AN15" s="52">
        <v>995</v>
      </c>
      <c r="AO15" s="52">
        <v>995</v>
      </c>
      <c r="AP15" s="52">
        <v>1005</v>
      </c>
      <c r="AQ15" s="52">
        <v>1005</v>
      </c>
      <c r="AR15" s="52">
        <v>1005</v>
      </c>
      <c r="AS15" s="52">
        <v>1030</v>
      </c>
      <c r="AT15" s="52">
        <v>1030</v>
      </c>
      <c r="AU15" s="52">
        <v>1055</v>
      </c>
      <c r="AV15" s="52">
        <v>1055</v>
      </c>
      <c r="AW15" s="52">
        <v>1075</v>
      </c>
      <c r="AX15" s="52">
        <v>1075</v>
      </c>
      <c r="AY15" s="52">
        <v>1105</v>
      </c>
      <c r="AZ15" s="52">
        <v>1105</v>
      </c>
      <c r="BA15" s="52">
        <v>1140</v>
      </c>
      <c r="BB15" s="52">
        <v>1140</v>
      </c>
      <c r="BC15" s="52">
        <v>1160</v>
      </c>
      <c r="BD15" s="52">
        <v>1160</v>
      </c>
      <c r="BE15" s="52">
        <v>1170</v>
      </c>
      <c r="BF15" s="52">
        <v>1170</v>
      </c>
      <c r="BG15" s="52">
        <v>1175</v>
      </c>
      <c r="BH15" s="52">
        <v>1175</v>
      </c>
      <c r="BI15" s="52">
        <v>1175</v>
      </c>
      <c r="BJ15" s="52">
        <v>1175</v>
      </c>
      <c r="BK15" s="52">
        <v>1185</v>
      </c>
      <c r="BL15" s="52">
        <v>1185</v>
      </c>
      <c r="BM15" s="52">
        <v>1195</v>
      </c>
      <c r="BN15" s="52">
        <v>1195</v>
      </c>
      <c r="BO15" s="52">
        <v>1225</v>
      </c>
      <c r="BP15" s="52">
        <v>1225</v>
      </c>
      <c r="BQ15" s="53">
        <v>1260</v>
      </c>
    </row>
    <row r="16" spans="1:84" ht="13.5" thickBot="1">
      <c r="A16" s="63" t="s">
        <v>245</v>
      </c>
      <c r="B16" s="63" t="s">
        <v>245</v>
      </c>
      <c r="C16" s="64">
        <v>155</v>
      </c>
      <c r="D16" s="65">
        <v>200</v>
      </c>
      <c r="E16" s="65">
        <v>200</v>
      </c>
      <c r="F16" s="65">
        <v>200</v>
      </c>
      <c r="G16" s="65">
        <v>267</v>
      </c>
      <c r="H16" s="65">
        <v>267</v>
      </c>
      <c r="I16" s="65">
        <v>267</v>
      </c>
      <c r="J16" s="65">
        <v>294</v>
      </c>
      <c r="K16" s="65">
        <v>294</v>
      </c>
      <c r="L16" s="65">
        <v>400</v>
      </c>
      <c r="M16" s="65">
        <v>400</v>
      </c>
      <c r="N16" s="65">
        <v>440</v>
      </c>
      <c r="O16" s="65">
        <v>440</v>
      </c>
      <c r="P16" s="65">
        <v>800</v>
      </c>
      <c r="Q16" s="65">
        <v>800</v>
      </c>
      <c r="R16" s="65">
        <v>1000</v>
      </c>
      <c r="S16" s="65">
        <v>1000</v>
      </c>
      <c r="T16" s="65">
        <v>1050</v>
      </c>
      <c r="U16" s="65">
        <v>1050</v>
      </c>
      <c r="V16" s="65">
        <v>1050</v>
      </c>
      <c r="W16" s="65">
        <v>1100</v>
      </c>
      <c r="X16" s="65">
        <v>1100</v>
      </c>
      <c r="Y16" s="65">
        <v>1240</v>
      </c>
      <c r="Z16" s="65">
        <v>1240</v>
      </c>
      <c r="AA16" s="65">
        <v>1380</v>
      </c>
      <c r="AB16" s="65">
        <v>1380</v>
      </c>
      <c r="AC16" s="65">
        <v>1440</v>
      </c>
      <c r="AD16" s="65">
        <v>1440</v>
      </c>
      <c r="AE16" s="65">
        <v>1500</v>
      </c>
      <c r="AF16" s="65">
        <v>1500</v>
      </c>
      <c r="AG16" s="65">
        <v>1600</v>
      </c>
      <c r="AH16" s="65">
        <v>1600</v>
      </c>
      <c r="AI16" s="65">
        <v>1800</v>
      </c>
      <c r="AJ16" s="65">
        <v>1880</v>
      </c>
      <c r="AK16" s="65">
        <v>1880</v>
      </c>
      <c r="AL16" s="65">
        <v>1940</v>
      </c>
      <c r="AM16" s="65">
        <v>1940</v>
      </c>
      <c r="AN16" s="65">
        <v>1990</v>
      </c>
      <c r="AO16" s="65">
        <v>1990</v>
      </c>
      <c r="AP16" s="65">
        <v>2010</v>
      </c>
      <c r="AQ16" s="65">
        <v>2010</v>
      </c>
      <c r="AR16" s="65">
        <v>2010</v>
      </c>
      <c r="AS16" s="65">
        <v>2060</v>
      </c>
      <c r="AT16" s="65">
        <v>2060</v>
      </c>
      <c r="AU16" s="65">
        <v>2110</v>
      </c>
      <c r="AV16" s="65">
        <v>2110</v>
      </c>
      <c r="AW16" s="65">
        <v>2150</v>
      </c>
      <c r="AX16" s="65">
        <v>2150</v>
      </c>
      <c r="AY16" s="65">
        <v>2210</v>
      </c>
      <c r="AZ16" s="65">
        <v>2210</v>
      </c>
      <c r="BA16" s="65">
        <v>2280</v>
      </c>
      <c r="BB16" s="65">
        <v>2280</v>
      </c>
      <c r="BC16" s="65">
        <v>2320</v>
      </c>
      <c r="BD16" s="65">
        <v>2320</v>
      </c>
      <c r="BE16" s="65">
        <v>2340</v>
      </c>
      <c r="BF16" s="65">
        <v>2340</v>
      </c>
      <c r="BG16" s="65">
        <v>2350</v>
      </c>
      <c r="BH16" s="65">
        <v>2350</v>
      </c>
      <c r="BI16" s="65">
        <v>2350</v>
      </c>
      <c r="BJ16" s="65">
        <v>2350</v>
      </c>
      <c r="BK16" s="65">
        <v>2370</v>
      </c>
      <c r="BL16" s="65">
        <v>2370</v>
      </c>
      <c r="BM16" s="65">
        <v>2390</v>
      </c>
      <c r="BN16" s="65">
        <v>2390</v>
      </c>
      <c r="BO16" s="65">
        <v>2450</v>
      </c>
      <c r="BP16" s="65">
        <v>2450</v>
      </c>
      <c r="BQ16" s="66">
        <v>2520</v>
      </c>
    </row>
    <row r="21" spans="1:54">
      <c r="AR21" s="67"/>
      <c r="AS21" s="67"/>
      <c r="AT21" s="67"/>
      <c r="AU21" s="67"/>
      <c r="AV21" s="67"/>
      <c r="AW21" s="67"/>
      <c r="AX21" s="67"/>
      <c r="AY21" s="67"/>
      <c r="AZ21" s="67"/>
      <c r="BA21" s="67"/>
    </row>
    <row r="23" spans="1:54" ht="14.25">
      <c r="BB23" s="68"/>
    </row>
    <row r="24" spans="1:54" ht="18">
      <c r="A24" s="69"/>
      <c r="B24" s="69"/>
    </row>
    <row r="25" spans="1:54" ht="15">
      <c r="A25" s="70"/>
      <c r="B25" s="70"/>
    </row>
    <row r="26" spans="1:54">
      <c r="A26" s="71"/>
      <c r="B26" s="71"/>
    </row>
    <row r="27" spans="1:54">
      <c r="A27" s="71"/>
      <c r="B27" s="71"/>
    </row>
    <row r="28" spans="1:54">
      <c r="A28" s="72"/>
      <c r="B28" s="72"/>
    </row>
    <row r="29" spans="1:54" ht="14.25">
      <c r="A29" s="68"/>
      <c r="B29" s="68"/>
    </row>
    <row r="30" spans="1:54">
      <c r="A30" s="71"/>
      <c r="B30" s="71"/>
    </row>
    <row r="31" spans="1:54">
      <c r="A31" s="73"/>
      <c r="B31" s="73"/>
    </row>
    <row r="32" spans="1:54">
      <c r="A32" s="74"/>
      <c r="B32" s="74"/>
    </row>
    <row r="33" spans="1:2" ht="14.25">
      <c r="A33" s="68"/>
      <c r="B33" s="68"/>
    </row>
    <row r="34" spans="1:2" ht="14.25">
      <c r="A34" s="68"/>
      <c r="B34" s="68"/>
    </row>
    <row r="35" spans="1:2" ht="14.25">
      <c r="A35" s="68"/>
      <c r="B35" s="68"/>
    </row>
    <row r="36" spans="1:2" ht="14.25">
      <c r="A36" s="68"/>
      <c r="B36" s="68"/>
    </row>
    <row r="37" spans="1:2" ht="14.25">
      <c r="B37" s="68"/>
    </row>
    <row r="38" spans="1:2" ht="14.25">
      <c r="A38" s="68"/>
      <c r="B38" s="68"/>
    </row>
    <row r="39" spans="1:2" ht="14.25">
      <c r="A39" s="68"/>
      <c r="B39" s="68"/>
    </row>
    <row r="40" spans="1:2" ht="14.25">
      <c r="A40" s="68"/>
      <c r="B40" s="68"/>
    </row>
    <row r="41" spans="1:2" ht="14.25">
      <c r="A41" s="68"/>
      <c r="B41" s="68"/>
    </row>
    <row r="42" spans="1:2" ht="14.25">
      <c r="A42" s="68"/>
      <c r="B42" s="68"/>
    </row>
    <row r="83" spans="2:2" ht="18">
      <c r="B83" s="38"/>
    </row>
    <row r="103" spans="1:2" ht="23.25">
      <c r="A103" s="75"/>
      <c r="B103" s="76"/>
    </row>
    <row r="104" spans="1:2">
      <c r="A104" s="77"/>
      <c r="B104" s="78"/>
    </row>
    <row r="105" spans="1:2">
      <c r="A105" s="79"/>
      <c r="B105" s="78"/>
    </row>
    <row r="106" spans="1:2" ht="15.75">
      <c r="A106" s="80"/>
      <c r="B106" s="81"/>
    </row>
    <row r="107" spans="1:2">
      <c r="A107" s="82"/>
      <c r="B107" s="37"/>
    </row>
    <row r="108" spans="1:2">
      <c r="A108" s="82"/>
      <c r="B108" s="37"/>
    </row>
    <row r="109" spans="1:2">
      <c r="A109" s="82"/>
      <c r="B109" s="37"/>
    </row>
    <row r="110" spans="1:2">
      <c r="A110" s="82"/>
      <c r="B110" s="37"/>
    </row>
    <row r="111" spans="1:2">
      <c r="A111" s="8"/>
      <c r="B111" s="8"/>
    </row>
    <row r="112" spans="1:2" ht="15.75">
      <c r="B112" s="81"/>
    </row>
    <row r="113" spans="1:2">
      <c r="A113" s="82"/>
      <c r="B113" s="37"/>
    </row>
    <row r="117" spans="1:2">
      <c r="A117" s="83"/>
    </row>
    <row r="118" spans="1:2" ht="15.75">
      <c r="B118" s="81"/>
    </row>
    <row r="119" spans="1:2">
      <c r="A119" s="82"/>
    </row>
    <row r="120" spans="1:2">
      <c r="A120" s="82"/>
    </row>
  </sheetData>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8"/>
  <sheetViews>
    <sheetView zoomScaleNormal="100" workbookViewId="0"/>
  </sheetViews>
  <sheetFormatPr baseColWidth="10" defaultColWidth="12.7109375" defaultRowHeight="12.75"/>
  <cols>
    <col min="1" max="2" width="46.7109375" style="3" customWidth="1"/>
    <col min="3" max="3" width="4.5703125" style="3" customWidth="1"/>
    <col min="4" max="4" width="15.28515625" style="3" bestFit="1" customWidth="1"/>
    <col min="5" max="6" width="33.140625" style="8" customWidth="1"/>
    <col min="7" max="8" width="26.42578125" style="8" customWidth="1"/>
    <col min="9" max="16384" width="12.7109375" style="3"/>
  </cols>
  <sheetData>
    <row r="1" spans="1:11" s="1" customFormat="1" ht="108" customHeight="1">
      <c r="A1" s="35" t="s">
        <v>257</v>
      </c>
      <c r="B1" s="35" t="s">
        <v>256</v>
      </c>
      <c r="E1" s="7"/>
      <c r="F1" s="7"/>
      <c r="G1" s="7"/>
      <c r="H1" s="7"/>
    </row>
    <row r="6" spans="1:11">
      <c r="J6" s="6"/>
      <c r="K6" s="6"/>
    </row>
    <row r="7" spans="1:11">
      <c r="J7" s="6"/>
      <c r="K7" s="6"/>
    </row>
    <row r="8" spans="1:11" ht="25.5">
      <c r="G8" s="12" t="s">
        <v>61</v>
      </c>
      <c r="H8" s="12" t="s">
        <v>118</v>
      </c>
      <c r="J8" s="33"/>
    </row>
    <row r="9" spans="1:11">
      <c r="G9" s="8" t="s">
        <v>62</v>
      </c>
      <c r="H9" s="8" t="s">
        <v>117</v>
      </c>
    </row>
    <row r="10" spans="1:11">
      <c r="C10" s="5">
        <v>34</v>
      </c>
      <c r="D10" s="4">
        <v>2025</v>
      </c>
      <c r="E10" s="9" t="s">
        <v>0</v>
      </c>
      <c r="F10" s="9" t="s">
        <v>4</v>
      </c>
      <c r="G10" s="10" t="s">
        <v>278</v>
      </c>
      <c r="H10" s="10" t="s">
        <v>279</v>
      </c>
      <c r="J10"/>
    </row>
    <row r="11" spans="1:11">
      <c r="C11" s="5">
        <v>33</v>
      </c>
      <c r="D11" s="4" t="s">
        <v>247</v>
      </c>
      <c r="E11" s="9" t="s">
        <v>0</v>
      </c>
      <c r="F11" s="9" t="s">
        <v>4</v>
      </c>
      <c r="G11" s="10" t="s">
        <v>212</v>
      </c>
      <c r="H11" s="10" t="s">
        <v>213</v>
      </c>
      <c r="J11"/>
    </row>
    <row r="12" spans="1:11">
      <c r="C12" s="5">
        <v>32</v>
      </c>
      <c r="D12" s="4" t="s">
        <v>211</v>
      </c>
      <c r="E12" s="9" t="s">
        <v>0</v>
      </c>
      <c r="F12" s="9" t="s">
        <v>4</v>
      </c>
      <c r="G12" s="10" t="s">
        <v>208</v>
      </c>
      <c r="H12" s="10" t="s">
        <v>209</v>
      </c>
      <c r="J12"/>
    </row>
    <row r="13" spans="1:11">
      <c r="C13" s="5">
        <v>31</v>
      </c>
      <c r="D13" s="4" t="s">
        <v>207</v>
      </c>
      <c r="E13" s="9" t="s">
        <v>0</v>
      </c>
      <c r="F13" s="9" t="s">
        <v>4</v>
      </c>
      <c r="G13" s="10" t="s">
        <v>204</v>
      </c>
      <c r="H13" s="10" t="s">
        <v>205</v>
      </c>
      <c r="J13"/>
    </row>
    <row r="14" spans="1:11">
      <c r="C14" s="5">
        <v>30</v>
      </c>
      <c r="D14" s="4" t="s">
        <v>203</v>
      </c>
      <c r="E14" s="9" t="s">
        <v>0</v>
      </c>
      <c r="F14" s="9" t="s">
        <v>4</v>
      </c>
      <c r="G14" s="10" t="s">
        <v>63</v>
      </c>
      <c r="H14" s="10" t="s">
        <v>64</v>
      </c>
      <c r="J14"/>
    </row>
    <row r="15" spans="1:11">
      <c r="C15" s="5">
        <v>29</v>
      </c>
      <c r="D15" s="4" t="s">
        <v>36</v>
      </c>
      <c r="E15" s="9" t="s">
        <v>0</v>
      </c>
      <c r="F15" s="9" t="s">
        <v>4</v>
      </c>
      <c r="G15" s="10" t="s">
        <v>60</v>
      </c>
      <c r="H15" s="10" t="s">
        <v>39</v>
      </c>
      <c r="J15"/>
    </row>
    <row r="16" spans="1:11">
      <c r="C16" s="5">
        <f>C15-1</f>
        <v>28</v>
      </c>
      <c r="D16" s="4" t="s">
        <v>35</v>
      </c>
      <c r="E16" s="9" t="s">
        <v>0</v>
      </c>
      <c r="F16" s="9" t="s">
        <v>4</v>
      </c>
      <c r="G16" s="10" t="s">
        <v>37</v>
      </c>
      <c r="H16" s="10" t="s">
        <v>38</v>
      </c>
    </row>
    <row r="17" spans="3:8">
      <c r="C17" s="5">
        <f t="shared" ref="C17:C43" si="0">C16-1</f>
        <v>27</v>
      </c>
      <c r="D17" s="4" t="s">
        <v>33</v>
      </c>
      <c r="E17" s="9" t="s">
        <v>0</v>
      </c>
      <c r="F17" s="9" t="s">
        <v>4</v>
      </c>
      <c r="G17" s="10" t="s">
        <v>65</v>
      </c>
      <c r="H17" s="10" t="s">
        <v>91</v>
      </c>
    </row>
    <row r="18" spans="3:8">
      <c r="C18" s="5">
        <f t="shared" si="0"/>
        <v>26</v>
      </c>
      <c r="D18" s="4" t="s">
        <v>34</v>
      </c>
      <c r="E18" s="9" t="s">
        <v>0</v>
      </c>
      <c r="F18" s="9" t="s">
        <v>4</v>
      </c>
      <c r="G18" s="10" t="s">
        <v>66</v>
      </c>
      <c r="H18" s="10" t="s">
        <v>92</v>
      </c>
    </row>
    <row r="19" spans="3:8">
      <c r="C19" s="5">
        <f t="shared" si="0"/>
        <v>25</v>
      </c>
      <c r="D19" s="4" t="s">
        <v>32</v>
      </c>
      <c r="E19" s="9" t="s">
        <v>0</v>
      </c>
      <c r="F19" s="9" t="s">
        <v>4</v>
      </c>
      <c r="G19" s="10" t="s">
        <v>67</v>
      </c>
      <c r="H19" s="10" t="s">
        <v>93</v>
      </c>
    </row>
    <row r="20" spans="3:8">
      <c r="C20" s="5">
        <f t="shared" si="0"/>
        <v>24</v>
      </c>
      <c r="D20" s="2" t="s">
        <v>3</v>
      </c>
      <c r="E20" s="9" t="s">
        <v>0</v>
      </c>
      <c r="F20" s="9" t="s">
        <v>4</v>
      </c>
      <c r="G20" s="10" t="s">
        <v>68</v>
      </c>
      <c r="H20" s="10" t="s">
        <v>94</v>
      </c>
    </row>
    <row r="21" spans="3:8">
      <c r="C21" s="5">
        <f t="shared" si="0"/>
        <v>23</v>
      </c>
      <c r="D21" s="2" t="s">
        <v>5</v>
      </c>
      <c r="E21" s="9" t="s">
        <v>1</v>
      </c>
      <c r="F21" s="9" t="s">
        <v>4</v>
      </c>
      <c r="G21" s="10" t="s">
        <v>69</v>
      </c>
      <c r="H21" s="10" t="s">
        <v>95</v>
      </c>
    </row>
    <row r="22" spans="3:8">
      <c r="C22" s="5">
        <f t="shared" si="0"/>
        <v>22</v>
      </c>
      <c r="D22" s="2" t="s">
        <v>6</v>
      </c>
      <c r="E22" s="9" t="s">
        <v>1</v>
      </c>
      <c r="F22" s="9" t="s">
        <v>4</v>
      </c>
      <c r="G22" s="10" t="s">
        <v>70</v>
      </c>
      <c r="H22" s="10" t="s">
        <v>96</v>
      </c>
    </row>
    <row r="23" spans="3:8" ht="27">
      <c r="C23" s="5">
        <f t="shared" si="0"/>
        <v>21</v>
      </c>
      <c r="D23" s="2" t="s">
        <v>7</v>
      </c>
      <c r="E23" s="9" t="s">
        <v>49</v>
      </c>
      <c r="F23" s="9" t="s">
        <v>43</v>
      </c>
      <c r="G23" s="10" t="s">
        <v>71</v>
      </c>
      <c r="H23" s="10" t="s">
        <v>97</v>
      </c>
    </row>
    <row r="24" spans="3:8">
      <c r="C24" s="5">
        <f t="shared" si="0"/>
        <v>20</v>
      </c>
      <c r="D24" s="2" t="s">
        <v>8</v>
      </c>
      <c r="E24" s="9" t="s">
        <v>0</v>
      </c>
      <c r="F24" s="9" t="s">
        <v>4</v>
      </c>
      <c r="G24" s="10" t="s">
        <v>72</v>
      </c>
      <c r="H24" s="10" t="s">
        <v>98</v>
      </c>
    </row>
    <row r="25" spans="3:8" ht="27">
      <c r="C25" s="5">
        <f t="shared" si="0"/>
        <v>19</v>
      </c>
      <c r="D25" s="2" t="s">
        <v>9</v>
      </c>
      <c r="E25" s="9" t="s">
        <v>50</v>
      </c>
      <c r="F25" s="9" t="s">
        <v>44</v>
      </c>
      <c r="G25" s="10" t="s">
        <v>73</v>
      </c>
      <c r="H25" s="10" t="s">
        <v>99</v>
      </c>
    </row>
    <row r="26" spans="3:8">
      <c r="C26" s="5">
        <f t="shared" si="0"/>
        <v>18</v>
      </c>
      <c r="D26" s="2">
        <v>1992</v>
      </c>
      <c r="E26" s="9" t="s">
        <v>1</v>
      </c>
      <c r="F26" s="9" t="s">
        <v>4</v>
      </c>
      <c r="G26" s="10" t="s">
        <v>74</v>
      </c>
      <c r="H26" s="10" t="s">
        <v>100</v>
      </c>
    </row>
    <row r="27" spans="3:8">
      <c r="C27" s="5">
        <f t="shared" si="0"/>
        <v>17</v>
      </c>
      <c r="D27" s="2" t="s">
        <v>10</v>
      </c>
      <c r="E27" s="9" t="s">
        <v>1</v>
      </c>
      <c r="F27" s="9" t="s">
        <v>4</v>
      </c>
      <c r="G27" s="10" t="s">
        <v>75</v>
      </c>
      <c r="H27" s="10" t="s">
        <v>101</v>
      </c>
    </row>
    <row r="28" spans="3:8">
      <c r="C28" s="5">
        <f t="shared" si="0"/>
        <v>16</v>
      </c>
      <c r="D28" s="2" t="s">
        <v>11</v>
      </c>
      <c r="E28" s="9" t="s">
        <v>1</v>
      </c>
      <c r="F28" s="9" t="s">
        <v>4</v>
      </c>
      <c r="G28" s="10" t="s">
        <v>76</v>
      </c>
      <c r="H28" s="10" t="s">
        <v>102</v>
      </c>
    </row>
    <row r="29" spans="3:8">
      <c r="C29" s="5">
        <f t="shared" si="0"/>
        <v>15</v>
      </c>
      <c r="D29" s="2" t="s">
        <v>12</v>
      </c>
      <c r="E29" s="9" t="s">
        <v>1</v>
      </c>
      <c r="F29" s="9" t="s">
        <v>4</v>
      </c>
      <c r="G29" s="10" t="s">
        <v>77</v>
      </c>
      <c r="H29" s="10" t="s">
        <v>103</v>
      </c>
    </row>
    <row r="30" spans="3:8">
      <c r="C30" s="5">
        <f t="shared" si="0"/>
        <v>14</v>
      </c>
      <c r="D30" s="2" t="s">
        <v>13</v>
      </c>
      <c r="E30" s="9" t="s">
        <v>1</v>
      </c>
      <c r="F30" s="9" t="s">
        <v>4</v>
      </c>
      <c r="G30" s="10" t="s">
        <v>78</v>
      </c>
      <c r="H30" s="10" t="s">
        <v>104</v>
      </c>
    </row>
    <row r="31" spans="3:8">
      <c r="C31" s="5">
        <f t="shared" si="0"/>
        <v>13</v>
      </c>
      <c r="D31" s="2" t="s">
        <v>14</v>
      </c>
      <c r="E31" s="9" t="s">
        <v>1</v>
      </c>
      <c r="F31" s="9" t="s">
        <v>4</v>
      </c>
      <c r="G31" s="10" t="s">
        <v>79</v>
      </c>
      <c r="H31" s="10" t="s">
        <v>105</v>
      </c>
    </row>
    <row r="32" spans="3:8">
      <c r="C32" s="5">
        <f t="shared" si="0"/>
        <v>12</v>
      </c>
      <c r="D32" s="2" t="s">
        <v>15</v>
      </c>
      <c r="E32" s="9" t="s">
        <v>1</v>
      </c>
      <c r="F32" s="9" t="s">
        <v>4</v>
      </c>
      <c r="G32" s="10" t="s">
        <v>80</v>
      </c>
      <c r="H32" s="10" t="s">
        <v>106</v>
      </c>
    </row>
    <row r="33" spans="3:8" ht="14.25">
      <c r="C33" s="5">
        <f t="shared" si="0"/>
        <v>11</v>
      </c>
      <c r="D33" s="2" t="s">
        <v>16</v>
      </c>
      <c r="E33" s="9" t="s">
        <v>51</v>
      </c>
      <c r="F33" s="9" t="s">
        <v>42</v>
      </c>
      <c r="G33" s="10" t="s">
        <v>81</v>
      </c>
      <c r="H33" s="10" t="s">
        <v>107</v>
      </c>
    </row>
    <row r="34" spans="3:8" ht="14.25">
      <c r="C34" s="5">
        <f t="shared" si="0"/>
        <v>10</v>
      </c>
      <c r="D34" s="2" t="s">
        <v>17</v>
      </c>
      <c r="E34" s="9" t="s">
        <v>52</v>
      </c>
      <c r="F34" s="9" t="s">
        <v>45</v>
      </c>
      <c r="G34" s="10" t="s">
        <v>82</v>
      </c>
      <c r="H34" s="10" t="s">
        <v>108</v>
      </c>
    </row>
    <row r="35" spans="3:8" ht="14.25">
      <c r="C35" s="5">
        <f t="shared" si="0"/>
        <v>9</v>
      </c>
      <c r="D35" s="2" t="s">
        <v>18</v>
      </c>
      <c r="E35" s="9" t="s">
        <v>53</v>
      </c>
      <c r="F35" s="9" t="s">
        <v>46</v>
      </c>
      <c r="G35" s="10" t="s">
        <v>83</v>
      </c>
      <c r="H35" s="10" t="s">
        <v>109</v>
      </c>
    </row>
    <row r="36" spans="3:8">
      <c r="C36" s="5">
        <f t="shared" si="0"/>
        <v>8</v>
      </c>
      <c r="D36" s="2" t="s">
        <v>19</v>
      </c>
      <c r="E36" s="9" t="s">
        <v>2</v>
      </c>
      <c r="F36" s="9" t="s">
        <v>20</v>
      </c>
      <c r="G36" s="10" t="s">
        <v>84</v>
      </c>
      <c r="H36" s="10" t="s">
        <v>110</v>
      </c>
    </row>
    <row r="37" spans="3:8" ht="14.25">
      <c r="C37" s="5">
        <f t="shared" si="0"/>
        <v>7</v>
      </c>
      <c r="D37" s="2" t="s">
        <v>21</v>
      </c>
      <c r="E37" s="9" t="s">
        <v>54</v>
      </c>
      <c r="F37" s="9" t="s">
        <v>28</v>
      </c>
      <c r="G37" s="10" t="s">
        <v>85</v>
      </c>
      <c r="H37" s="10" t="s">
        <v>111</v>
      </c>
    </row>
    <row r="38" spans="3:8">
      <c r="C38" s="5">
        <f t="shared" si="0"/>
        <v>6</v>
      </c>
      <c r="D38" s="2" t="s">
        <v>22</v>
      </c>
      <c r="E38" s="9" t="s">
        <v>2</v>
      </c>
      <c r="F38" s="9" t="s">
        <v>20</v>
      </c>
      <c r="G38" s="10" t="s">
        <v>86</v>
      </c>
      <c r="H38" s="10" t="s">
        <v>112</v>
      </c>
    </row>
    <row r="39" spans="3:8" ht="14.25">
      <c r="C39" s="5">
        <f t="shared" si="0"/>
        <v>5</v>
      </c>
      <c r="D39" s="2" t="s">
        <v>23</v>
      </c>
      <c r="E39" s="9" t="s">
        <v>55</v>
      </c>
      <c r="F39" s="9" t="s">
        <v>29</v>
      </c>
      <c r="G39" s="10" t="s">
        <v>87</v>
      </c>
      <c r="H39" s="10" t="s">
        <v>113</v>
      </c>
    </row>
    <row r="40" spans="3:8" ht="14.25">
      <c r="C40" s="5">
        <f t="shared" si="0"/>
        <v>4</v>
      </c>
      <c r="D40" s="2" t="s">
        <v>24</v>
      </c>
      <c r="E40" s="9" t="s">
        <v>56</v>
      </c>
      <c r="F40" s="9" t="s">
        <v>30</v>
      </c>
      <c r="G40" s="10" t="s">
        <v>88</v>
      </c>
      <c r="H40" s="10" t="s">
        <v>114</v>
      </c>
    </row>
    <row r="41" spans="3:8" ht="14.25">
      <c r="C41" s="5">
        <f t="shared" si="0"/>
        <v>3</v>
      </c>
      <c r="D41" s="2" t="s">
        <v>25</v>
      </c>
      <c r="E41" s="9" t="s">
        <v>57</v>
      </c>
      <c r="F41" s="9" t="s">
        <v>31</v>
      </c>
      <c r="G41" s="10" t="s">
        <v>89</v>
      </c>
      <c r="H41" s="10" t="s">
        <v>115</v>
      </c>
    </row>
    <row r="42" spans="3:8" ht="14.25">
      <c r="C42" s="5">
        <f t="shared" si="0"/>
        <v>2</v>
      </c>
      <c r="D42" s="2" t="s">
        <v>26</v>
      </c>
      <c r="E42" s="9" t="s">
        <v>58</v>
      </c>
      <c r="F42" s="9" t="s">
        <v>47</v>
      </c>
      <c r="G42" s="10" t="s">
        <v>90</v>
      </c>
      <c r="H42" s="10" t="s">
        <v>116</v>
      </c>
    </row>
    <row r="43" spans="3:8" ht="14.25">
      <c r="C43" s="5">
        <f t="shared" si="0"/>
        <v>1</v>
      </c>
      <c r="D43" s="2" t="s">
        <v>27</v>
      </c>
      <c r="E43" s="9" t="s">
        <v>59</v>
      </c>
      <c r="F43" s="9" t="s">
        <v>48</v>
      </c>
      <c r="G43" s="10" t="s">
        <v>40</v>
      </c>
      <c r="H43" s="10" t="s">
        <v>41</v>
      </c>
    </row>
    <row r="44" spans="3:8">
      <c r="G44" s="11"/>
    </row>
    <row r="45" spans="3:8">
      <c r="G45" s="9"/>
    </row>
    <row r="46" spans="3:8">
      <c r="G46" s="9"/>
    </row>
    <row r="47" spans="3:8">
      <c r="G47" s="9"/>
    </row>
    <row r="48" spans="3:8">
      <c r="G48" s="9"/>
    </row>
    <row r="56" spans="3:3">
      <c r="C56" s="5"/>
    </row>
    <row r="57" spans="3:3">
      <c r="C57" s="5"/>
    </row>
    <row r="58" spans="3:3">
      <c r="C58" s="5"/>
    </row>
  </sheetData>
  <phoneticPr fontId="0" type="noConversion"/>
  <pageMargins left="0.27559055118110237" right="0.23622047244094491" top="0.27559055118110237" bottom="0.39370078740157483" header="0.19685039370078741" footer="0.27559055118110237"/>
  <pageSetup paperSize="9" scale="4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76"/>
  <sheetViews>
    <sheetView workbookViewId="0"/>
  </sheetViews>
  <sheetFormatPr baseColWidth="10" defaultColWidth="9.85546875" defaultRowHeight="12.75"/>
  <cols>
    <col min="1" max="1" width="14.140625" style="16" bestFit="1" customWidth="1"/>
    <col min="2" max="2" width="9.85546875" style="16"/>
    <col min="3" max="3" width="7.28515625" style="16" customWidth="1"/>
    <col min="4" max="6" width="9.85546875" style="16"/>
    <col min="7" max="7" width="12.140625" style="16" bestFit="1" customWidth="1"/>
    <col min="8" max="16384" width="9.85546875" style="16"/>
  </cols>
  <sheetData>
    <row r="1" spans="1:7">
      <c r="A1" s="13"/>
      <c r="B1" s="14" t="s">
        <v>119</v>
      </c>
      <c r="C1" s="15">
        <v>100000</v>
      </c>
    </row>
    <row r="2" spans="1:7">
      <c r="A2" s="13"/>
      <c r="B2" s="17"/>
      <c r="C2" s="17"/>
      <c r="G2" s="16" t="s">
        <v>120</v>
      </c>
    </row>
    <row r="3" spans="1:7">
      <c r="A3" s="13"/>
      <c r="B3" s="14" t="s">
        <v>121</v>
      </c>
      <c r="C3" s="14" t="s">
        <v>122</v>
      </c>
    </row>
    <row r="4" spans="1:7" ht="14.25">
      <c r="A4" s="13"/>
      <c r="B4" s="17"/>
      <c r="C4" s="17"/>
      <c r="G4" s="18">
        <v>1948</v>
      </c>
    </row>
    <row r="5" spans="1:7" ht="14.25">
      <c r="A5" s="13" t="s">
        <v>123</v>
      </c>
      <c r="B5" s="15">
        <v>0</v>
      </c>
      <c r="C5" s="15">
        <v>480</v>
      </c>
      <c r="D5" s="15">
        <v>480</v>
      </c>
      <c r="E5" s="16">
        <v>1</v>
      </c>
      <c r="G5" s="19" t="s">
        <v>124</v>
      </c>
    </row>
    <row r="6" spans="1:7" ht="14.25">
      <c r="A6" s="13"/>
      <c r="B6" s="15">
        <f>(D5-300)/(6*4%)</f>
        <v>750</v>
      </c>
      <c r="C6" s="15">
        <v>480</v>
      </c>
      <c r="D6" s="15"/>
      <c r="G6" s="19" t="s">
        <v>125</v>
      </c>
    </row>
    <row r="7" spans="1:7" ht="14.25">
      <c r="A7" s="13"/>
      <c r="B7" s="15">
        <f>(D5-300)/(6*4%)</f>
        <v>750</v>
      </c>
      <c r="C7" s="15">
        <f>300+0.24*B7</f>
        <v>480</v>
      </c>
      <c r="D7" s="15"/>
      <c r="G7" s="19" t="s">
        <v>126</v>
      </c>
    </row>
    <row r="8" spans="1:7">
      <c r="A8" s="13"/>
      <c r="B8" s="15">
        <f>150/4%</f>
        <v>3750</v>
      </c>
      <c r="C8" s="15">
        <f>300+0.24*B8</f>
        <v>1200</v>
      </c>
      <c r="D8" s="15"/>
    </row>
    <row r="9" spans="1:7">
      <c r="A9" s="13"/>
      <c r="B9" s="15">
        <f>150/4%</f>
        <v>3750</v>
      </c>
      <c r="C9" s="15">
        <f>900+0.08*B9</f>
        <v>1200</v>
      </c>
      <c r="D9" s="15"/>
    </row>
    <row r="10" spans="1:7">
      <c r="A10" s="13"/>
      <c r="B10" s="15">
        <f>300/4%</f>
        <v>7500</v>
      </c>
      <c r="C10" s="15">
        <f>900+0.08*B10</f>
        <v>1500</v>
      </c>
      <c r="D10" s="15"/>
    </row>
    <row r="11" spans="1:7">
      <c r="A11" s="13"/>
      <c r="B11" s="15">
        <f>$C$1</f>
        <v>100000</v>
      </c>
      <c r="C11" s="15">
        <f>900+0.08*B10</f>
        <v>1500</v>
      </c>
      <c r="D11" s="15"/>
    </row>
    <row r="12" spans="1:7">
      <c r="A12" s="13"/>
      <c r="B12" s="15"/>
      <c r="C12" s="15"/>
      <c r="D12" s="15"/>
    </row>
    <row r="13" spans="1:7">
      <c r="A13" s="13"/>
      <c r="B13" s="15"/>
      <c r="C13" s="15"/>
      <c r="D13" s="15"/>
    </row>
    <row r="14" spans="1:7" ht="14.25">
      <c r="A14" s="13" t="s">
        <v>127</v>
      </c>
      <c r="B14" s="15">
        <v>0</v>
      </c>
      <c r="C14" s="15">
        <v>720</v>
      </c>
      <c r="D14" s="15">
        <v>720</v>
      </c>
      <c r="E14" s="16">
        <v>2</v>
      </c>
      <c r="G14" s="18">
        <v>1956</v>
      </c>
    </row>
    <row r="15" spans="1:7" ht="14.25">
      <c r="A15" s="13"/>
      <c r="B15" s="15">
        <f>(D14-300)/(6*4%)</f>
        <v>1750</v>
      </c>
      <c r="C15" s="15">
        <f>(4%*B15*6)+300</f>
        <v>720</v>
      </c>
      <c r="D15" s="15"/>
      <c r="E15" s="15"/>
      <c r="G15" s="19" t="s">
        <v>124</v>
      </c>
    </row>
    <row r="16" spans="1:7" ht="14.25">
      <c r="A16" s="13"/>
      <c r="B16" s="15">
        <f>(D14-300)/(6*4%)</f>
        <v>1750</v>
      </c>
      <c r="C16" s="15">
        <f>(4%*B16*6)+300</f>
        <v>720</v>
      </c>
      <c r="D16" s="15"/>
      <c r="E16" s="15"/>
      <c r="G16" s="19" t="s">
        <v>125</v>
      </c>
    </row>
    <row r="17" spans="1:17" ht="14.25">
      <c r="A17" s="13"/>
      <c r="B17" s="15">
        <f>150/4%</f>
        <v>3750</v>
      </c>
      <c r="C17" s="15">
        <f>300+150*6+((B17*4%)-150)*2</f>
        <v>1200</v>
      </c>
      <c r="D17" s="15"/>
      <c r="E17" s="15"/>
      <c r="G17" s="19" t="s">
        <v>128</v>
      </c>
    </row>
    <row r="18" spans="1:17">
      <c r="A18" s="13"/>
      <c r="B18" s="15">
        <f>150/4%</f>
        <v>3750</v>
      </c>
      <c r="C18" s="15">
        <f>300+150*6+((B18*4%)-150)*2</f>
        <v>1200</v>
      </c>
      <c r="D18" s="15"/>
      <c r="E18" s="15"/>
    </row>
    <row r="19" spans="1:17">
      <c r="A19" s="13"/>
      <c r="B19" s="15">
        <f>300/4%</f>
        <v>7500</v>
      </c>
      <c r="C19" s="15">
        <f>300+150*6+((B19*4%)-150)*2</f>
        <v>1500</v>
      </c>
      <c r="D19" s="15"/>
      <c r="E19" s="15"/>
    </row>
    <row r="20" spans="1:17">
      <c r="A20" s="13"/>
      <c r="B20" s="15">
        <f>300/4%</f>
        <v>7500</v>
      </c>
      <c r="C20" s="15">
        <f>300+150*6+((B20*4%)-150)*2</f>
        <v>1500</v>
      </c>
      <c r="D20" s="15"/>
      <c r="E20" s="15"/>
    </row>
    <row r="21" spans="1:17">
      <c r="A21" s="13"/>
      <c r="B21" s="15">
        <f>(1700-150*6-150*2)/4%</f>
        <v>12500</v>
      </c>
      <c r="C21" s="15">
        <f>IF(300+150*6+((B21*4%)-150)*2&gt;1700,1700,300+150*6+((B21*4%)-150)*2)</f>
        <v>1700</v>
      </c>
      <c r="D21" s="15"/>
      <c r="E21" s="15"/>
      <c r="F21" s="15"/>
      <c r="P21" s="20"/>
    </row>
    <row r="22" spans="1:17">
      <c r="A22" s="13"/>
      <c r="B22" s="15">
        <f>$C$1</f>
        <v>100000</v>
      </c>
      <c r="C22" s="15">
        <f>IF(300+150*6+((B22*4%)-150)*2&gt;1700,1700,300+150*6+((B22*4%)-150)*2)</f>
        <v>1700</v>
      </c>
      <c r="D22" s="15"/>
      <c r="P22" s="21"/>
    </row>
    <row r="23" spans="1:17">
      <c r="A23" s="13"/>
      <c r="B23" s="15"/>
      <c r="C23" s="15"/>
      <c r="D23" s="15"/>
    </row>
    <row r="24" spans="1:17">
      <c r="A24" s="13"/>
      <c r="B24" s="15"/>
      <c r="C24" s="15"/>
      <c r="D24" s="15"/>
    </row>
    <row r="25" spans="1:17" ht="14.25">
      <c r="A25" s="13" t="s">
        <v>129</v>
      </c>
      <c r="B25" s="15">
        <v>0</v>
      </c>
      <c r="C25" s="15">
        <v>900</v>
      </c>
      <c r="D25" s="15">
        <v>900</v>
      </c>
      <c r="E25" s="16">
        <v>3</v>
      </c>
      <c r="G25" s="18">
        <v>1957</v>
      </c>
      <c r="H25" s="22"/>
      <c r="I25" s="22"/>
      <c r="J25" s="22"/>
      <c r="K25" s="22"/>
      <c r="L25" s="22"/>
      <c r="M25" s="22"/>
      <c r="N25" s="22"/>
      <c r="O25" s="22"/>
      <c r="P25" s="22"/>
      <c r="Q25" s="22"/>
    </row>
    <row r="26" spans="1:17" ht="14.25">
      <c r="A26" s="13"/>
      <c r="B26" s="15">
        <f>90/4%</f>
        <v>2250</v>
      </c>
      <c r="C26" s="15">
        <v>900</v>
      </c>
      <c r="D26" s="15"/>
      <c r="G26" s="19" t="s">
        <v>130</v>
      </c>
      <c r="H26" s="22"/>
      <c r="I26" s="22"/>
      <c r="J26" s="22"/>
      <c r="K26" s="22"/>
      <c r="L26" s="22"/>
      <c r="M26" s="22"/>
      <c r="N26" s="22"/>
      <c r="O26" s="22"/>
      <c r="P26" s="22"/>
      <c r="Q26" s="22"/>
    </row>
    <row r="27" spans="1:17" ht="14.25">
      <c r="A27" s="13"/>
      <c r="B27" s="15">
        <f>90/4%</f>
        <v>2250</v>
      </c>
      <c r="C27" s="15">
        <v>900</v>
      </c>
      <c r="D27" s="15"/>
      <c r="F27" s="22"/>
      <c r="G27" s="19" t="s">
        <v>131</v>
      </c>
      <c r="H27" s="22"/>
      <c r="I27" s="22"/>
      <c r="J27" s="22"/>
      <c r="K27" s="22"/>
      <c r="L27" s="22"/>
      <c r="M27" s="22"/>
      <c r="N27" s="22"/>
      <c r="O27" s="22"/>
      <c r="P27" s="22"/>
      <c r="Q27" s="22"/>
    </row>
    <row r="28" spans="1:17" ht="14.25">
      <c r="A28" s="13"/>
      <c r="B28" s="15">
        <f t="shared" ref="B28:B29" si="0">150/4%</f>
        <v>3750</v>
      </c>
      <c r="C28" s="15">
        <f>350+0.24*B28</f>
        <v>1250</v>
      </c>
      <c r="D28" s="15"/>
      <c r="F28" s="22"/>
      <c r="G28" s="19" t="s">
        <v>132</v>
      </c>
      <c r="H28" s="22"/>
      <c r="I28" s="22"/>
      <c r="J28" s="22"/>
      <c r="K28" s="22"/>
      <c r="L28" s="22"/>
      <c r="M28" s="22"/>
      <c r="N28" s="22"/>
      <c r="O28" s="22"/>
      <c r="P28" s="22"/>
      <c r="Q28" s="22"/>
    </row>
    <row r="29" spans="1:17">
      <c r="A29" s="13"/>
      <c r="B29" s="15">
        <f t="shared" si="0"/>
        <v>3750</v>
      </c>
      <c r="C29" s="15">
        <f>950+0.08*B29</f>
        <v>1250</v>
      </c>
      <c r="D29" s="15"/>
      <c r="F29" s="22"/>
      <c r="G29" s="22"/>
      <c r="H29" s="22"/>
      <c r="I29" s="22"/>
      <c r="J29" s="22"/>
      <c r="K29" s="22"/>
      <c r="L29" s="22"/>
      <c r="M29" s="22"/>
      <c r="N29" s="22"/>
      <c r="O29" s="22"/>
      <c r="P29" s="22"/>
      <c r="Q29" s="22"/>
    </row>
    <row r="30" spans="1:17">
      <c r="A30" s="13"/>
      <c r="B30" s="15">
        <f>300/4%</f>
        <v>7500</v>
      </c>
      <c r="C30" s="15">
        <f>950+0.08*B30</f>
        <v>1550</v>
      </c>
      <c r="D30" s="15"/>
    </row>
    <row r="31" spans="1:17">
      <c r="A31" s="13"/>
      <c r="B31" s="15">
        <f>300/4%</f>
        <v>7500</v>
      </c>
      <c r="C31" s="15">
        <f>1250+0.04*B31</f>
        <v>1550</v>
      </c>
      <c r="D31" s="15"/>
    </row>
    <row r="32" spans="1:17">
      <c r="A32" s="13"/>
      <c r="B32" s="15">
        <v>15000</v>
      </c>
      <c r="C32" s="15">
        <f>1250+0.04*B32</f>
        <v>1850</v>
      </c>
      <c r="D32" s="15"/>
    </row>
    <row r="33" spans="1:9">
      <c r="A33" s="13"/>
      <c r="B33" s="15">
        <f>$C$1</f>
        <v>100000</v>
      </c>
      <c r="C33" s="15">
        <f>1250+0.04*B32</f>
        <v>1850</v>
      </c>
      <c r="D33" s="15"/>
    </row>
    <row r="34" spans="1:9">
      <c r="A34" s="13"/>
      <c r="B34" s="15"/>
      <c r="C34" s="15"/>
      <c r="D34" s="15"/>
    </row>
    <row r="35" spans="1:9">
      <c r="A35" s="13"/>
      <c r="B35" s="15"/>
      <c r="C35" s="15"/>
      <c r="D35" s="15"/>
    </row>
    <row r="36" spans="1:9" ht="14.25">
      <c r="A36" s="13" t="s">
        <v>133</v>
      </c>
      <c r="B36" s="15">
        <v>0</v>
      </c>
      <c r="C36" s="15">
        <v>1080</v>
      </c>
      <c r="D36" s="15">
        <v>1080</v>
      </c>
      <c r="E36" s="16">
        <v>4</v>
      </c>
      <c r="G36" s="18">
        <v>1961</v>
      </c>
    </row>
    <row r="37" spans="1:9" ht="14.25">
      <c r="A37" s="13"/>
      <c r="B37" s="15">
        <f>(D36-450)/(6*4%)</f>
        <v>2625</v>
      </c>
      <c r="C37" s="15">
        <f>450+B38*4%*6</f>
        <v>1080</v>
      </c>
      <c r="D37" s="22"/>
      <c r="E37" s="22"/>
      <c r="G37" s="19" t="s">
        <v>134</v>
      </c>
    </row>
    <row r="38" spans="1:9" ht="14.25">
      <c r="A38" s="13"/>
      <c r="B38" s="15">
        <f>(D36-450)/(6*4%)</f>
        <v>2625</v>
      </c>
      <c r="C38" s="15">
        <f>450+B38*4%*6</f>
        <v>1080</v>
      </c>
      <c r="D38" s="22"/>
      <c r="G38" s="19" t="s">
        <v>135</v>
      </c>
    </row>
    <row r="39" spans="1:9" ht="14.25">
      <c r="A39" s="13"/>
      <c r="B39" s="15">
        <f>150/4%</f>
        <v>3750</v>
      </c>
      <c r="C39" s="15">
        <f>450+B39*4%*6</f>
        <v>1350</v>
      </c>
      <c r="D39" s="22"/>
      <c r="G39" s="19" t="s">
        <v>136</v>
      </c>
    </row>
    <row r="40" spans="1:9">
      <c r="A40" s="13"/>
      <c r="B40" s="15">
        <f>150/4%</f>
        <v>3750</v>
      </c>
      <c r="C40" s="15">
        <f>450+B40*4%*6</f>
        <v>1350</v>
      </c>
      <c r="D40" s="22"/>
    </row>
    <row r="41" spans="1:9">
      <c r="A41" s="13"/>
      <c r="B41" s="15">
        <f>300/4%</f>
        <v>7500</v>
      </c>
      <c r="C41" s="15">
        <f>450+150*6+(B41*4%-150)*4</f>
        <v>1950</v>
      </c>
      <c r="D41" s="22"/>
    </row>
    <row r="42" spans="1:9">
      <c r="A42" s="13"/>
      <c r="B42" s="15">
        <f>300/4%</f>
        <v>7500</v>
      </c>
      <c r="C42" s="15">
        <f>450+150*6+(B41*4%-150)*4</f>
        <v>1950</v>
      </c>
      <c r="D42" s="22"/>
      <c r="H42" s="22"/>
    </row>
    <row r="43" spans="1:9">
      <c r="A43" s="13"/>
      <c r="B43" s="15">
        <f>450/4%</f>
        <v>11250</v>
      </c>
      <c r="C43" s="15">
        <f>450+150*6+150*4+(B43*4%-300)*2</f>
        <v>2250</v>
      </c>
      <c r="D43" s="22"/>
      <c r="H43" s="22"/>
    </row>
    <row r="44" spans="1:9">
      <c r="A44" s="13"/>
      <c r="B44" s="15">
        <f>450/4%</f>
        <v>11250</v>
      </c>
      <c r="C44" s="15">
        <f>450+150*6+150*4+(B43*4%-300)*2</f>
        <v>2250</v>
      </c>
      <c r="D44" s="22"/>
    </row>
    <row r="45" spans="1:9">
      <c r="A45" s="13"/>
      <c r="B45" s="15">
        <f>(2400-150*6-150*4-150*2)/4%</f>
        <v>15000</v>
      </c>
      <c r="C45" s="15">
        <f>450+150*6+150*4+150*2+(B45*4%-450)</f>
        <v>2400</v>
      </c>
      <c r="D45" s="22"/>
      <c r="E45" s="22"/>
      <c r="F45" s="22"/>
      <c r="G45" s="22"/>
    </row>
    <row r="46" spans="1:9">
      <c r="A46" s="13"/>
      <c r="B46" s="15">
        <f>$C$1</f>
        <v>100000</v>
      </c>
      <c r="C46" s="15">
        <f>450+150*6+150*4+150*2+(B45*4%-450)</f>
        <v>2400</v>
      </c>
      <c r="D46" s="22"/>
    </row>
    <row r="47" spans="1:9">
      <c r="A47" s="13"/>
      <c r="B47" s="15"/>
      <c r="C47" s="15"/>
      <c r="D47" s="15"/>
      <c r="I47" s="23"/>
    </row>
    <row r="48" spans="1:9">
      <c r="A48" s="13"/>
      <c r="B48" s="15"/>
      <c r="C48" s="15"/>
      <c r="D48" s="15"/>
    </row>
    <row r="49" spans="1:7" ht="14.25">
      <c r="A49" s="13" t="s">
        <v>137</v>
      </c>
      <c r="B49" s="15">
        <v>0</v>
      </c>
      <c r="C49" s="15">
        <v>1500</v>
      </c>
      <c r="D49" s="15">
        <v>1500</v>
      </c>
      <c r="E49" s="16">
        <v>5</v>
      </c>
      <c r="G49" s="18">
        <v>1964</v>
      </c>
    </row>
    <row r="50" spans="1:7" ht="14.25">
      <c r="A50" s="13"/>
      <c r="B50" s="15">
        <f>((D49-1000)/4)/4%</f>
        <v>3125</v>
      </c>
      <c r="C50" s="15">
        <f>(4%*B50*4)+1000</f>
        <v>1500</v>
      </c>
      <c r="D50" s="15">
        <f>B50+B50*10%</f>
        <v>3437.5</v>
      </c>
      <c r="G50" s="19" t="s">
        <v>138</v>
      </c>
    </row>
    <row r="51" spans="1:7" ht="14.25">
      <c r="A51" s="13"/>
      <c r="B51" s="15">
        <f>((D49-1000)/4)/4%</f>
        <v>3125</v>
      </c>
      <c r="C51" s="15">
        <f>(4%*B51*4)+1000</f>
        <v>1500</v>
      </c>
      <c r="D51" s="15"/>
      <c r="E51" s="20"/>
      <c r="G51" s="19" t="s">
        <v>139</v>
      </c>
    </row>
    <row r="52" spans="1:7" ht="14.25">
      <c r="A52" s="13"/>
      <c r="B52" s="15">
        <f>400/4%</f>
        <v>10000</v>
      </c>
      <c r="C52" s="15">
        <f>1000+400*4+((B52*4%)-400)*2</f>
        <v>2600</v>
      </c>
      <c r="D52" s="15"/>
      <c r="G52" s="19" t="s">
        <v>140</v>
      </c>
    </row>
    <row r="53" spans="1:7">
      <c r="A53" s="13"/>
      <c r="B53" s="15">
        <f>400/4%</f>
        <v>10000</v>
      </c>
      <c r="C53" s="15">
        <f>1000+400*4+((B53*4%)-400)*2</f>
        <v>2600</v>
      </c>
      <c r="D53" s="15"/>
    </row>
    <row r="54" spans="1:7">
      <c r="A54" s="13"/>
      <c r="B54" s="15">
        <f>700/4%</f>
        <v>17500</v>
      </c>
      <c r="C54" s="15">
        <f>IF(1000+400*4+((B54*4%)-400)*2&gt;3200,3200,1000+400*4+((B54*4%)-400)*2)</f>
        <v>3200</v>
      </c>
      <c r="D54" s="15"/>
    </row>
    <row r="55" spans="1:7">
      <c r="A55" s="13"/>
      <c r="B55" s="15">
        <f>$C$1</f>
        <v>100000</v>
      </c>
      <c r="C55" s="15">
        <f>IF(1000+400*4+((B55*4%)-400)*2&gt;3200,3200,1000+400*4+((B55*4%)-400)*2)</f>
        <v>3200</v>
      </c>
      <c r="D55" s="15"/>
    </row>
    <row r="56" spans="1:7">
      <c r="A56" s="13"/>
      <c r="B56" s="15"/>
      <c r="C56" s="15"/>
      <c r="D56" s="15"/>
    </row>
    <row r="57" spans="1:7">
      <c r="A57" s="13"/>
      <c r="B57" s="15"/>
      <c r="C57" s="15"/>
      <c r="D57" s="15"/>
    </row>
    <row r="58" spans="1:7" ht="14.25">
      <c r="A58" s="13" t="s">
        <v>141</v>
      </c>
      <c r="B58" s="15">
        <v>0</v>
      </c>
      <c r="C58" s="15">
        <f>1500*1.1</f>
        <v>1650.0000000000002</v>
      </c>
      <c r="D58" s="15">
        <v>1650</v>
      </c>
      <c r="E58" s="16">
        <v>6</v>
      </c>
      <c r="G58" s="18">
        <v>1967</v>
      </c>
    </row>
    <row r="59" spans="1:7" ht="14.25">
      <c r="A59" s="13"/>
      <c r="B59" s="15">
        <f>B50</f>
        <v>3125</v>
      </c>
      <c r="C59" s="15">
        <f>(4%*(B59+B59*10%)*4)+1100</f>
        <v>1650</v>
      </c>
      <c r="D59" s="15"/>
      <c r="G59" s="19" t="s">
        <v>142</v>
      </c>
    </row>
    <row r="60" spans="1:7" ht="13.9" customHeight="1">
      <c r="A60" s="13"/>
      <c r="B60" s="15">
        <f>B51</f>
        <v>3125</v>
      </c>
      <c r="C60" s="15">
        <f>(4%*(B60+B60*10%)*4)+1100</f>
        <v>1650</v>
      </c>
      <c r="D60" s="15"/>
      <c r="G60" s="19" t="s">
        <v>143</v>
      </c>
    </row>
    <row r="61" spans="1:7" ht="13.9" customHeight="1">
      <c r="A61" s="13"/>
      <c r="B61" s="15">
        <f t="shared" ref="B61:B63" si="1">B52</f>
        <v>10000</v>
      </c>
      <c r="C61" s="15">
        <f>1100+440*4+(((B61+B61*10%)*4%)-440)*2</f>
        <v>2860</v>
      </c>
      <c r="D61" s="15"/>
      <c r="E61" s="15"/>
      <c r="G61" s="19" t="s">
        <v>144</v>
      </c>
    </row>
    <row r="62" spans="1:7" ht="14.25">
      <c r="A62" s="13"/>
      <c r="B62" s="15">
        <f t="shared" si="1"/>
        <v>10000</v>
      </c>
      <c r="C62" s="15">
        <f>1100+440*4+(((B62+B62*10%)*4%)-440)*2</f>
        <v>2860</v>
      </c>
      <c r="D62" s="15"/>
      <c r="E62" s="15"/>
      <c r="G62" s="19" t="s">
        <v>145</v>
      </c>
    </row>
    <row r="63" spans="1:7">
      <c r="A63" s="13"/>
      <c r="B63" s="15">
        <f t="shared" si="1"/>
        <v>17500</v>
      </c>
      <c r="C63" s="15">
        <f>IF(1100+440*4+(((B63+B63*10%)*4%)-440)*2&gt;3520,3520,1100+440*4+(((B63+B63*10%)*4%)-440)*2)</f>
        <v>3520</v>
      </c>
      <c r="D63" s="15"/>
      <c r="E63" s="15"/>
    </row>
    <row r="64" spans="1:7">
      <c r="A64" s="13"/>
      <c r="B64" s="15">
        <f>$C$1</f>
        <v>100000</v>
      </c>
      <c r="C64" s="15">
        <f>IF(1100+440*4+(((B64+B64*10%)*4%)-440)*2&gt;3520,3520,1100+440*4+(((B64+B64*10%)*4%)-440)*2)</f>
        <v>3520</v>
      </c>
      <c r="D64" s="15"/>
      <c r="E64" s="15"/>
    </row>
    <row r="65" spans="1:7">
      <c r="A65" s="13"/>
      <c r="B65" s="15"/>
      <c r="C65" s="15"/>
      <c r="D65" s="15"/>
    </row>
    <row r="66" spans="1:7">
      <c r="A66" s="13"/>
      <c r="B66" s="15"/>
      <c r="C66" s="15"/>
      <c r="D66" s="15"/>
    </row>
    <row r="67" spans="1:7" ht="14.25">
      <c r="A67" s="13" t="s">
        <v>146</v>
      </c>
      <c r="B67" s="15">
        <v>0</v>
      </c>
      <c r="C67" s="15">
        <v>2400</v>
      </c>
      <c r="D67" s="15"/>
      <c r="E67" s="16">
        <v>7</v>
      </c>
      <c r="G67" s="19">
        <v>1969</v>
      </c>
    </row>
    <row r="68" spans="1:7" ht="14.25">
      <c r="A68" s="13"/>
      <c r="B68" s="15">
        <f>(200-125)/1.25%</f>
        <v>6000</v>
      </c>
      <c r="C68" s="15">
        <f>IF((125+1.25%*B68)*12&lt;2400,2400,(125+1.25%*B68)*12)</f>
        <v>2400</v>
      </c>
      <c r="D68" s="15"/>
      <c r="E68" s="15"/>
      <c r="G68" s="19" t="s">
        <v>147</v>
      </c>
    </row>
    <row r="69" spans="1:7" ht="14.25">
      <c r="A69" s="13"/>
      <c r="B69" s="15">
        <v>18000</v>
      </c>
      <c r="C69" s="15">
        <f>IF((125+1.25%*B69)*12&lt;2400,2400,(125+1.25%*B69)*12)</f>
        <v>4200</v>
      </c>
      <c r="D69" s="15"/>
      <c r="E69" s="15"/>
      <c r="G69" s="19" t="s">
        <v>148</v>
      </c>
    </row>
    <row r="70" spans="1:7">
      <c r="A70" s="13"/>
      <c r="B70" s="15">
        <f>(400-125)/1.25%</f>
        <v>22000</v>
      </c>
      <c r="C70" s="15">
        <f>IF((125+1.25%*B70)*12&gt;4800,4800,(125+1.25%*B70)*12)</f>
        <v>4800</v>
      </c>
      <c r="D70" s="15"/>
      <c r="E70" s="15"/>
    </row>
    <row r="71" spans="1:7">
      <c r="A71" s="13"/>
      <c r="B71" s="15">
        <f>$C$1</f>
        <v>100000</v>
      </c>
      <c r="C71" s="15">
        <f>IF((125+1.25%*B71)*12&gt;4800,4800,(125+1.25%*B71)*12)</f>
        <v>4800</v>
      </c>
      <c r="D71" s="15"/>
      <c r="E71" s="15"/>
    </row>
    <row r="72" spans="1:7">
      <c r="A72" s="13"/>
      <c r="B72" s="15"/>
      <c r="C72" s="15"/>
      <c r="D72" s="15"/>
    </row>
    <row r="73" spans="1:7">
      <c r="A73" s="13"/>
      <c r="B73" s="15"/>
      <c r="C73" s="15"/>
      <c r="D73" s="15"/>
    </row>
    <row r="74" spans="1:7" ht="14.25">
      <c r="A74" s="13" t="s">
        <v>149</v>
      </c>
      <c r="B74" s="15">
        <v>0</v>
      </c>
      <c r="C74" s="15">
        <f>C67+C67*10%</f>
        <v>2640</v>
      </c>
      <c r="D74" s="22"/>
      <c r="E74" s="16">
        <v>8</v>
      </c>
      <c r="G74" s="19">
        <v>1971</v>
      </c>
    </row>
    <row r="75" spans="1:7" ht="14.25">
      <c r="A75" s="13"/>
      <c r="B75" s="15">
        <f>B68</f>
        <v>6000</v>
      </c>
      <c r="C75" s="15">
        <f t="shared" ref="C75:C78" si="2">C68+C68*10%</f>
        <v>2640</v>
      </c>
      <c r="D75" s="22"/>
      <c r="E75" s="22"/>
      <c r="G75" s="19" t="s">
        <v>150</v>
      </c>
    </row>
    <row r="76" spans="1:7" ht="14.25">
      <c r="A76" s="13"/>
      <c r="B76" s="15">
        <f t="shared" ref="B76:B78" si="3">B69</f>
        <v>18000</v>
      </c>
      <c r="C76" s="15">
        <f t="shared" si="2"/>
        <v>4620</v>
      </c>
      <c r="D76" s="22"/>
      <c r="E76" s="22"/>
      <c r="G76" s="19" t="s">
        <v>151</v>
      </c>
    </row>
    <row r="77" spans="1:7" ht="14.25">
      <c r="A77" s="13"/>
      <c r="B77" s="15">
        <f t="shared" si="3"/>
        <v>22000</v>
      </c>
      <c r="C77" s="15">
        <f t="shared" si="2"/>
        <v>5280</v>
      </c>
      <c r="D77" s="22"/>
      <c r="E77" s="22"/>
      <c r="G77" s="19" t="s">
        <v>152</v>
      </c>
    </row>
    <row r="78" spans="1:7">
      <c r="A78" s="13"/>
      <c r="B78" s="15">
        <f t="shared" si="3"/>
        <v>100000</v>
      </c>
      <c r="C78" s="15">
        <f t="shared" si="2"/>
        <v>5280</v>
      </c>
      <c r="D78" s="22"/>
      <c r="E78" s="22"/>
    </row>
    <row r="79" spans="1:7">
      <c r="A79" s="13"/>
      <c r="B79" s="15"/>
      <c r="C79" s="15"/>
      <c r="D79" s="15"/>
    </row>
    <row r="80" spans="1:7">
      <c r="A80" s="13"/>
      <c r="B80" s="15"/>
      <c r="C80" s="15"/>
      <c r="D80" s="15"/>
    </row>
    <row r="81" spans="1:7" ht="14.25">
      <c r="A81" s="13" t="s">
        <v>153</v>
      </c>
      <c r="B81" s="15">
        <v>0</v>
      </c>
      <c r="C81" s="15">
        <f>12*D81</f>
        <v>4800</v>
      </c>
      <c r="D81" s="15">
        <v>400</v>
      </c>
      <c r="E81" s="16">
        <v>9</v>
      </c>
      <c r="G81" s="18">
        <v>1973</v>
      </c>
    </row>
    <row r="82" spans="1:7" ht="14.25">
      <c r="A82" s="13"/>
      <c r="B82" s="15">
        <f>12*D81</f>
        <v>4800</v>
      </c>
      <c r="C82" s="15">
        <f>12*D81</f>
        <v>4800</v>
      </c>
      <c r="D82" s="15"/>
      <c r="G82" s="19" t="s">
        <v>154</v>
      </c>
    </row>
    <row r="83" spans="1:7" ht="14.25">
      <c r="A83" s="13"/>
      <c r="B83" s="15">
        <f>12*D81</f>
        <v>4800</v>
      </c>
      <c r="C83" s="15">
        <f>9.6*D81+0.2*B83</f>
        <v>4800</v>
      </c>
      <c r="D83" s="15"/>
      <c r="G83" s="19" t="s">
        <v>155</v>
      </c>
    </row>
    <row r="84" spans="1:7">
      <c r="A84" s="13"/>
      <c r="B84" s="15">
        <f>72*D81</f>
        <v>28800</v>
      </c>
      <c r="C84" s="15">
        <f>9.6*D81+0.2*B84</f>
        <v>9600</v>
      </c>
      <c r="D84" s="15"/>
    </row>
    <row r="85" spans="1:7">
      <c r="A85" s="13"/>
      <c r="B85" s="15">
        <f>$C$1</f>
        <v>100000</v>
      </c>
      <c r="C85" s="15">
        <f>9.6*D81+0.2*B84</f>
        <v>9600</v>
      </c>
      <c r="D85" s="15"/>
    </row>
    <row r="86" spans="1:7">
      <c r="A86" s="13"/>
      <c r="B86" s="15"/>
      <c r="C86" s="15"/>
      <c r="D86" s="15"/>
    </row>
    <row r="87" spans="1:7">
      <c r="A87" s="13"/>
      <c r="B87" s="15"/>
      <c r="C87" s="15"/>
      <c r="D87" s="15"/>
    </row>
    <row r="88" spans="1:7" ht="14.25">
      <c r="A88" s="13" t="s">
        <v>156</v>
      </c>
      <c r="B88" s="15">
        <v>0</v>
      </c>
      <c r="C88" s="15">
        <f>12*D88</f>
        <v>6000</v>
      </c>
      <c r="D88" s="15">
        <v>500</v>
      </c>
      <c r="E88" s="16">
        <v>10</v>
      </c>
      <c r="G88" s="18">
        <v>1975</v>
      </c>
    </row>
    <row r="89" spans="1:7" ht="14.25">
      <c r="A89" s="13"/>
      <c r="B89" s="15">
        <f>12*D88</f>
        <v>6000</v>
      </c>
      <c r="C89" s="15">
        <f>12*D88</f>
        <v>6000</v>
      </c>
      <c r="D89" s="15"/>
      <c r="G89" s="19" t="s">
        <v>157</v>
      </c>
    </row>
    <row r="90" spans="1:7" ht="14.25">
      <c r="A90" s="13"/>
      <c r="B90" s="15">
        <f>12*D88</f>
        <v>6000</v>
      </c>
      <c r="C90" s="15">
        <f>9.6*D88+0.2*B90</f>
        <v>6000</v>
      </c>
      <c r="D90" s="15"/>
      <c r="G90" s="19" t="s">
        <v>158</v>
      </c>
    </row>
    <row r="91" spans="1:7">
      <c r="A91" s="13"/>
      <c r="B91" s="15">
        <f>72*D88</f>
        <v>36000</v>
      </c>
      <c r="C91" s="15">
        <f>9.6*D88+0.2*B91</f>
        <v>12000</v>
      </c>
      <c r="D91" s="15"/>
    </row>
    <row r="92" spans="1:7">
      <c r="A92" s="13"/>
      <c r="B92" s="15">
        <f>$C$1</f>
        <v>100000</v>
      </c>
      <c r="C92" s="15">
        <f>9.6*D88+0.2*B91</f>
        <v>12000</v>
      </c>
      <c r="D92" s="15"/>
    </row>
    <row r="93" spans="1:7">
      <c r="A93" s="13"/>
      <c r="B93" s="15"/>
      <c r="C93" s="15"/>
      <c r="D93" s="15"/>
    </row>
    <row r="94" spans="1:7">
      <c r="A94" s="13"/>
      <c r="B94" s="15"/>
      <c r="C94" s="15"/>
      <c r="D94" s="15"/>
    </row>
    <row r="95" spans="1:7" ht="14.25">
      <c r="A95" s="13" t="s">
        <v>159</v>
      </c>
      <c r="B95" s="15">
        <v>0</v>
      </c>
      <c r="C95" s="15">
        <f>12*D95</f>
        <v>6300</v>
      </c>
      <c r="D95" s="15">
        <v>525</v>
      </c>
      <c r="E95" s="16">
        <v>11</v>
      </c>
      <c r="G95" s="18">
        <v>1977</v>
      </c>
    </row>
    <row r="96" spans="1:7" ht="14.25">
      <c r="A96" s="13"/>
      <c r="B96" s="15">
        <f>12*D95</f>
        <v>6300</v>
      </c>
      <c r="C96" s="15">
        <f>12*D95</f>
        <v>6300</v>
      </c>
      <c r="D96" s="15"/>
      <c r="G96" s="19" t="s">
        <v>160</v>
      </c>
    </row>
    <row r="97" spans="1:7" ht="14.25">
      <c r="A97" s="13"/>
      <c r="B97" s="15">
        <f>12*D95</f>
        <v>6300</v>
      </c>
      <c r="C97" s="15">
        <f>9.6*D95+0.2*B97</f>
        <v>6300</v>
      </c>
      <c r="D97" s="24"/>
      <c r="G97" s="25" t="s">
        <v>161</v>
      </c>
    </row>
    <row r="98" spans="1:7" ht="14.25">
      <c r="A98" s="13"/>
      <c r="B98" s="15">
        <f>72*D95</f>
        <v>37800</v>
      </c>
      <c r="C98" s="15">
        <f>9.6*D95+0.2*B98</f>
        <v>12600</v>
      </c>
      <c r="D98" s="24"/>
      <c r="G98" s="25" t="s">
        <v>162</v>
      </c>
    </row>
    <row r="99" spans="1:7" ht="14.25">
      <c r="A99" s="13"/>
      <c r="B99" s="15">
        <f>$C$1</f>
        <v>100000</v>
      </c>
      <c r="C99" s="15">
        <f>9.6*D95+0.2*B98</f>
        <v>12600</v>
      </c>
      <c r="D99" s="15"/>
      <c r="G99" s="19" t="s">
        <v>163</v>
      </c>
    </row>
    <row r="100" spans="1:7" ht="14.25">
      <c r="A100" s="13"/>
      <c r="B100" s="15"/>
      <c r="C100" s="15"/>
      <c r="D100" s="15"/>
      <c r="G100" s="19" t="s">
        <v>164</v>
      </c>
    </row>
    <row r="101" spans="1:7" ht="14.25">
      <c r="A101" s="13"/>
      <c r="B101" s="15"/>
      <c r="C101" s="15"/>
      <c r="D101" s="15"/>
      <c r="G101" s="19" t="s">
        <v>165</v>
      </c>
    </row>
    <row r="102" spans="1:7" ht="14.25">
      <c r="A102" s="13" t="s">
        <v>166</v>
      </c>
      <c r="B102" s="15">
        <v>0</v>
      </c>
      <c r="C102" s="15">
        <f>12*D102</f>
        <v>6600</v>
      </c>
      <c r="D102" s="15">
        <v>550</v>
      </c>
      <c r="E102" s="16">
        <v>12</v>
      </c>
      <c r="G102" s="18">
        <v>1980</v>
      </c>
    </row>
    <row r="103" spans="1:7" ht="14.25">
      <c r="A103" s="13"/>
      <c r="B103" s="15">
        <f>12*D102</f>
        <v>6600</v>
      </c>
      <c r="C103" s="15">
        <f>12*D102</f>
        <v>6600</v>
      </c>
      <c r="D103" s="15"/>
      <c r="G103" s="19" t="s">
        <v>160</v>
      </c>
    </row>
    <row r="104" spans="1:7" ht="14.25">
      <c r="A104" s="13"/>
      <c r="B104" s="15">
        <f>12*D102</f>
        <v>6600</v>
      </c>
      <c r="C104" s="15">
        <f>9.6*D102+0.2*B104</f>
        <v>6600</v>
      </c>
      <c r="D104" s="15"/>
      <c r="G104" s="25" t="s">
        <v>161</v>
      </c>
    </row>
    <row r="105" spans="1:7" ht="14.25">
      <c r="A105" s="13"/>
      <c r="B105" s="15">
        <f>72*D102</f>
        <v>39600</v>
      </c>
      <c r="C105" s="15">
        <f>9.6*D102+0.2*B105</f>
        <v>13200</v>
      </c>
      <c r="D105" s="15"/>
      <c r="G105" s="25" t="s">
        <v>162</v>
      </c>
    </row>
    <row r="106" spans="1:7" ht="14.25">
      <c r="A106" s="13"/>
      <c r="B106" s="15">
        <f>$C$1</f>
        <v>100000</v>
      </c>
      <c r="C106" s="15">
        <f>9.6*D102+0.2*B105</f>
        <v>13200</v>
      </c>
      <c r="D106" s="15"/>
      <c r="G106" s="19" t="s">
        <v>167</v>
      </c>
    </row>
    <row r="107" spans="1:7" ht="14.25">
      <c r="A107" s="13"/>
      <c r="B107" s="15"/>
      <c r="C107" s="15"/>
      <c r="D107" s="15"/>
      <c r="G107" s="19" t="s">
        <v>164</v>
      </c>
    </row>
    <row r="108" spans="1:7" ht="14.25">
      <c r="A108" s="13"/>
      <c r="B108" s="15"/>
      <c r="C108" s="15"/>
      <c r="D108" s="15"/>
      <c r="G108" s="19" t="s">
        <v>165</v>
      </c>
    </row>
    <row r="109" spans="1:7" ht="14.25">
      <c r="A109" s="13" t="s">
        <v>168</v>
      </c>
      <c r="B109" s="15">
        <v>0</v>
      </c>
      <c r="C109" s="15">
        <f>12*D109</f>
        <v>7440</v>
      </c>
      <c r="D109" s="15">
        <v>620</v>
      </c>
      <c r="E109" s="16">
        <v>13</v>
      </c>
      <c r="G109" s="18">
        <v>1982</v>
      </c>
    </row>
    <row r="110" spans="1:7" ht="14.25">
      <c r="A110" s="13"/>
      <c r="B110" s="15">
        <f>12*D109</f>
        <v>7440</v>
      </c>
      <c r="C110" s="15">
        <f>12*D109</f>
        <v>7440</v>
      </c>
      <c r="D110" s="15"/>
      <c r="G110" s="19" t="s">
        <v>160</v>
      </c>
    </row>
    <row r="111" spans="1:7" ht="14.25">
      <c r="A111" s="13"/>
      <c r="B111" s="15">
        <f>12*D109</f>
        <v>7440</v>
      </c>
      <c r="C111" s="15">
        <f>9.6*D109+0.2*B111</f>
        <v>7440</v>
      </c>
      <c r="D111" s="15"/>
      <c r="G111" s="25" t="s">
        <v>161</v>
      </c>
    </row>
    <row r="112" spans="1:7" ht="14.25">
      <c r="A112" s="13"/>
      <c r="B112" s="15">
        <f>72*D109</f>
        <v>44640</v>
      </c>
      <c r="C112" s="15">
        <f>9.6*D109+0.2*B112</f>
        <v>14880</v>
      </c>
      <c r="D112" s="15"/>
      <c r="G112" s="25" t="s">
        <v>162</v>
      </c>
    </row>
    <row r="113" spans="1:7" ht="14.25">
      <c r="A113" s="13"/>
      <c r="B113" s="15">
        <f>$C$1</f>
        <v>100000</v>
      </c>
      <c r="C113" s="15">
        <f>9.6*D109+0.2*B112</f>
        <v>14880</v>
      </c>
      <c r="D113" s="15"/>
      <c r="G113" s="19" t="s">
        <v>169</v>
      </c>
    </row>
    <row r="114" spans="1:7" ht="14.25">
      <c r="A114" s="13"/>
      <c r="B114" s="15"/>
      <c r="C114" s="15"/>
      <c r="D114" s="15"/>
      <c r="G114" s="19" t="s">
        <v>164</v>
      </c>
    </row>
    <row r="115" spans="1:7" ht="14.25">
      <c r="A115" s="13"/>
      <c r="B115" s="15"/>
      <c r="C115" s="15"/>
      <c r="D115" s="15"/>
      <c r="G115" s="19" t="s">
        <v>165</v>
      </c>
    </row>
    <row r="116" spans="1:7" ht="14.25">
      <c r="A116" s="13" t="s">
        <v>170</v>
      </c>
      <c r="B116" s="15">
        <v>0</v>
      </c>
      <c r="C116" s="15">
        <f>12*D116</f>
        <v>8280</v>
      </c>
      <c r="D116" s="15">
        <v>690</v>
      </c>
      <c r="E116" s="16">
        <v>14</v>
      </c>
      <c r="G116" s="18">
        <v>1984</v>
      </c>
    </row>
    <row r="117" spans="1:7" ht="14.25">
      <c r="A117" s="13"/>
      <c r="B117" s="15">
        <f>12*D116</f>
        <v>8280</v>
      </c>
      <c r="C117" s="15">
        <f>12*D116</f>
        <v>8280</v>
      </c>
      <c r="D117" s="15"/>
      <c r="G117" s="19" t="s">
        <v>160</v>
      </c>
    </row>
    <row r="118" spans="1:7" ht="14.25">
      <c r="A118" s="13"/>
      <c r="B118" s="15">
        <f>12*D116</f>
        <v>8280</v>
      </c>
      <c r="C118" s="15">
        <f>9.6*D116+0.2*B118</f>
        <v>8280</v>
      </c>
      <c r="D118" s="15"/>
      <c r="G118" s="25" t="s">
        <v>161</v>
      </c>
    </row>
    <row r="119" spans="1:7" ht="14.25">
      <c r="A119" s="13"/>
      <c r="B119" s="15">
        <f>72*D116</f>
        <v>49680</v>
      </c>
      <c r="C119" s="15">
        <f>9.6*D116+0.2*B119</f>
        <v>16560</v>
      </c>
      <c r="D119" s="15"/>
      <c r="G119" s="25" t="s">
        <v>162</v>
      </c>
    </row>
    <row r="120" spans="1:7" ht="14.25">
      <c r="A120" s="13"/>
      <c r="B120" s="15">
        <f>$C$1</f>
        <v>100000</v>
      </c>
      <c r="C120" s="15">
        <f>9.6*D116+0.2*B119</f>
        <v>16560</v>
      </c>
      <c r="D120" s="15"/>
      <c r="G120" s="19" t="s">
        <v>171</v>
      </c>
    </row>
    <row r="121" spans="1:7" ht="14.25">
      <c r="A121" s="13"/>
      <c r="B121" s="15"/>
      <c r="C121" s="15"/>
      <c r="D121" s="15"/>
      <c r="G121" s="19" t="s">
        <v>164</v>
      </c>
    </row>
    <row r="122" spans="1:7" ht="14.25">
      <c r="A122" s="13"/>
      <c r="B122" s="15"/>
      <c r="C122" s="15"/>
      <c r="D122" s="15"/>
      <c r="G122" s="19" t="s">
        <v>165</v>
      </c>
    </row>
    <row r="123" spans="1:7" ht="14.25">
      <c r="A123" s="13" t="s">
        <v>172</v>
      </c>
      <c r="B123" s="15">
        <v>0</v>
      </c>
      <c r="C123" s="15">
        <f>12*D123</f>
        <v>8640</v>
      </c>
      <c r="D123" s="15">
        <v>720</v>
      </c>
      <c r="E123" s="16">
        <v>15</v>
      </c>
      <c r="G123" s="18">
        <v>1986</v>
      </c>
    </row>
    <row r="124" spans="1:7" ht="14.25">
      <c r="A124" s="13"/>
      <c r="B124" s="15">
        <f>12*D123</f>
        <v>8640</v>
      </c>
      <c r="C124" s="15">
        <f>12*D123</f>
        <v>8640</v>
      </c>
      <c r="D124" s="15"/>
      <c r="G124" s="19" t="s">
        <v>160</v>
      </c>
    </row>
    <row r="125" spans="1:7" ht="14.25">
      <c r="A125" s="13"/>
      <c r="B125" s="15">
        <f>12*D123</f>
        <v>8640</v>
      </c>
      <c r="C125" s="15">
        <f>9.6*D123+0.2*B125</f>
        <v>8640</v>
      </c>
      <c r="D125" s="15"/>
      <c r="G125" s="25" t="s">
        <v>161</v>
      </c>
    </row>
    <row r="126" spans="1:7" ht="14.25">
      <c r="A126" s="13"/>
      <c r="B126" s="15">
        <f>72*D123</f>
        <v>51840</v>
      </c>
      <c r="C126" s="15">
        <f>9.6*D123+0.2*B126</f>
        <v>17280</v>
      </c>
      <c r="D126" s="15"/>
      <c r="G126" s="25" t="s">
        <v>162</v>
      </c>
    </row>
    <row r="127" spans="1:7" ht="14.25">
      <c r="A127" s="13"/>
      <c r="B127" s="15">
        <f>$C$1</f>
        <v>100000</v>
      </c>
      <c r="C127" s="15">
        <f>9.6*D123+0.2*B126</f>
        <v>17280</v>
      </c>
      <c r="D127" s="15"/>
      <c r="G127" s="19" t="s">
        <v>173</v>
      </c>
    </row>
    <row r="128" spans="1:7" ht="14.25">
      <c r="A128" s="13"/>
      <c r="B128" s="15"/>
      <c r="C128" s="15"/>
      <c r="D128" s="15"/>
      <c r="G128" s="19" t="s">
        <v>164</v>
      </c>
    </row>
    <row r="129" spans="1:7" ht="14.25">
      <c r="A129" s="13"/>
      <c r="B129" s="15"/>
      <c r="C129" s="15"/>
      <c r="D129" s="15"/>
      <c r="G129" s="19" t="s">
        <v>165</v>
      </c>
    </row>
    <row r="130" spans="1:7" ht="14.25">
      <c r="A130" s="13" t="s">
        <v>174</v>
      </c>
      <c r="B130" s="15">
        <v>0</v>
      </c>
      <c r="C130" s="15">
        <f>12*D130</f>
        <v>9000</v>
      </c>
      <c r="D130" s="15">
        <v>750</v>
      </c>
      <c r="E130" s="16">
        <v>16</v>
      </c>
      <c r="G130" s="18">
        <v>1988</v>
      </c>
    </row>
    <row r="131" spans="1:7" ht="14.25">
      <c r="A131" s="13"/>
      <c r="B131" s="15">
        <f>12*D130</f>
        <v>9000</v>
      </c>
      <c r="C131" s="15">
        <f>12*D130</f>
        <v>9000</v>
      </c>
      <c r="D131" s="15"/>
      <c r="G131" s="19" t="s">
        <v>160</v>
      </c>
    </row>
    <row r="132" spans="1:7" ht="14.25">
      <c r="A132" s="13"/>
      <c r="B132" s="15">
        <f>12*D130</f>
        <v>9000</v>
      </c>
      <c r="C132" s="15">
        <f>9.6*D130+0.2*B132</f>
        <v>9000</v>
      </c>
      <c r="D132" s="15"/>
      <c r="G132" s="25" t="s">
        <v>161</v>
      </c>
    </row>
    <row r="133" spans="1:7" ht="14.25">
      <c r="A133" s="13"/>
      <c r="B133" s="15">
        <f>72*D130</f>
        <v>54000</v>
      </c>
      <c r="C133" s="15">
        <f>9.6*D130+0.2*B133</f>
        <v>18000</v>
      </c>
      <c r="D133" s="15"/>
      <c r="G133" s="25" t="s">
        <v>162</v>
      </c>
    </row>
    <row r="134" spans="1:7" ht="14.25">
      <c r="A134" s="13"/>
      <c r="B134" s="15">
        <f>$C$1</f>
        <v>100000</v>
      </c>
      <c r="C134" s="15">
        <f>9.6*D130+0.2*B133</f>
        <v>18000</v>
      </c>
      <c r="D134" s="15"/>
      <c r="G134" s="19" t="s">
        <v>175</v>
      </c>
    </row>
    <row r="135" spans="1:7" ht="14.25">
      <c r="A135" s="13"/>
      <c r="B135" s="15"/>
      <c r="C135" s="15"/>
      <c r="D135" s="15"/>
      <c r="G135" s="19" t="s">
        <v>164</v>
      </c>
    </row>
    <row r="136" spans="1:7" ht="14.25">
      <c r="A136" s="13"/>
      <c r="B136" s="15"/>
      <c r="C136" s="15"/>
      <c r="D136" s="15"/>
      <c r="G136" s="19" t="s">
        <v>165</v>
      </c>
    </row>
    <row r="137" spans="1:7" ht="14.25">
      <c r="A137" s="13" t="s">
        <v>176</v>
      </c>
      <c r="B137" s="15">
        <v>0</v>
      </c>
      <c r="C137" s="15">
        <f>12*D137</f>
        <v>9600</v>
      </c>
      <c r="D137" s="15">
        <v>800</v>
      </c>
      <c r="E137" s="16">
        <v>17</v>
      </c>
      <c r="G137" s="18">
        <v>1990</v>
      </c>
    </row>
    <row r="138" spans="1:7" ht="14.25">
      <c r="A138" s="13"/>
      <c r="B138" s="15">
        <f>12*D137</f>
        <v>9600</v>
      </c>
      <c r="C138" s="15">
        <f>12*D137</f>
        <v>9600</v>
      </c>
      <c r="D138" s="15"/>
      <c r="G138" s="19" t="s">
        <v>160</v>
      </c>
    </row>
    <row r="139" spans="1:7" ht="14.25">
      <c r="A139" s="13"/>
      <c r="B139" s="15">
        <f>12*D137</f>
        <v>9600</v>
      </c>
      <c r="C139" s="15">
        <f>9.6*D137+0.2*B139</f>
        <v>9600</v>
      </c>
      <c r="D139" s="15"/>
      <c r="G139" s="25" t="s">
        <v>161</v>
      </c>
    </row>
    <row r="140" spans="1:7" ht="14.25">
      <c r="A140" s="13"/>
      <c r="B140" s="15">
        <f>72*D137</f>
        <v>57600</v>
      </c>
      <c r="C140" s="15">
        <f>9.6*D137+0.2*B140</f>
        <v>19200</v>
      </c>
      <c r="D140" s="15"/>
      <c r="G140" s="25" t="s">
        <v>162</v>
      </c>
    </row>
    <row r="141" spans="1:7" ht="14.25">
      <c r="A141" s="13"/>
      <c r="B141" s="15">
        <f>$C$1</f>
        <v>100000</v>
      </c>
      <c r="C141" s="15">
        <f>9.6*D137+0.2*B140</f>
        <v>19200</v>
      </c>
      <c r="D141" s="15"/>
      <c r="G141" s="19" t="s">
        <v>177</v>
      </c>
    </row>
    <row r="142" spans="1:7" ht="14.25">
      <c r="A142" s="13"/>
      <c r="B142" s="15"/>
      <c r="C142" s="15"/>
      <c r="D142" s="15"/>
      <c r="G142" s="19" t="s">
        <v>164</v>
      </c>
    </row>
    <row r="143" spans="1:7" ht="14.25">
      <c r="A143" s="13"/>
      <c r="B143" s="15"/>
      <c r="C143" s="15"/>
      <c r="D143" s="15"/>
      <c r="G143" s="19" t="s">
        <v>165</v>
      </c>
    </row>
    <row r="144" spans="1:7" ht="14.25">
      <c r="A144" s="13">
        <v>1992</v>
      </c>
      <c r="B144" s="15">
        <v>0</v>
      </c>
      <c r="C144" s="15">
        <f>12*D144</f>
        <v>10800</v>
      </c>
      <c r="D144" s="15">
        <v>900</v>
      </c>
      <c r="E144" s="15">
        <v>18</v>
      </c>
      <c r="G144" s="18">
        <v>1992</v>
      </c>
    </row>
    <row r="145" spans="1:7" ht="14.25">
      <c r="A145" s="13"/>
      <c r="B145" s="15">
        <f>12*D144</f>
        <v>10800</v>
      </c>
      <c r="C145" s="15">
        <f>12*D144</f>
        <v>10800</v>
      </c>
      <c r="D145" s="15"/>
      <c r="G145" s="19" t="s">
        <v>160</v>
      </c>
    </row>
    <row r="146" spans="1:7" ht="14.25">
      <c r="A146" s="13"/>
      <c r="B146" s="15">
        <f>12*D144</f>
        <v>10800</v>
      </c>
      <c r="C146" s="15">
        <f>9.6*D144+0.2*B146</f>
        <v>10800</v>
      </c>
      <c r="D146" s="15"/>
      <c r="G146" s="25" t="s">
        <v>161</v>
      </c>
    </row>
    <row r="147" spans="1:7" ht="14.25">
      <c r="A147" s="13"/>
      <c r="B147" s="15">
        <f>72*D144</f>
        <v>64800</v>
      </c>
      <c r="C147" s="15">
        <f>9.6*D144+0.2*B147</f>
        <v>21600</v>
      </c>
      <c r="D147" s="15"/>
      <c r="G147" s="25" t="s">
        <v>162</v>
      </c>
    </row>
    <row r="148" spans="1:7" ht="14.25">
      <c r="A148" s="13"/>
      <c r="B148" s="15">
        <f>$C$1</f>
        <v>100000</v>
      </c>
      <c r="C148" s="15">
        <f>9.6*D144+0.2*B147</f>
        <v>21600</v>
      </c>
      <c r="D148" s="15"/>
      <c r="G148" s="19" t="s">
        <v>178</v>
      </c>
    </row>
    <row r="149" spans="1:7" ht="14.25">
      <c r="A149" s="13"/>
      <c r="B149" s="15" t="s">
        <v>179</v>
      </c>
      <c r="C149" s="15"/>
      <c r="D149" s="15"/>
      <c r="G149" s="19" t="s">
        <v>164</v>
      </c>
    </row>
    <row r="150" spans="1:7" ht="14.25">
      <c r="A150" s="13"/>
      <c r="B150" s="15"/>
      <c r="C150" s="15"/>
      <c r="D150" s="15"/>
      <c r="G150" s="19" t="s">
        <v>165</v>
      </c>
    </row>
    <row r="151" spans="1:7" ht="14.25">
      <c r="A151" s="13" t="s">
        <v>180</v>
      </c>
      <c r="B151" s="15">
        <v>0</v>
      </c>
      <c r="C151" s="15">
        <f t="shared" ref="C151:C156" si="4">INT(MIN(IF(B151&lt;=36*$D$151,MAX($D$151,0.74*$D$151+B151*13/600),1.04*$D$151+B151*8/600),2*$D$151)+0.5)*12</f>
        <v>11280</v>
      </c>
      <c r="D151" s="15">
        <v>940</v>
      </c>
      <c r="E151" s="16">
        <v>19</v>
      </c>
      <c r="G151" s="19" t="s">
        <v>181</v>
      </c>
    </row>
    <row r="152" spans="1:7">
      <c r="A152" s="13"/>
      <c r="B152" s="15">
        <f>12*D$151</f>
        <v>11280</v>
      </c>
      <c r="C152" s="15">
        <f t="shared" si="4"/>
        <v>11280</v>
      </c>
      <c r="D152" s="15"/>
    </row>
    <row r="153" spans="1:7">
      <c r="A153" s="13"/>
      <c r="B153" s="15">
        <f>12*D$151</f>
        <v>11280</v>
      </c>
      <c r="C153" s="15">
        <f t="shared" si="4"/>
        <v>11280</v>
      </c>
      <c r="D153" s="15"/>
    </row>
    <row r="154" spans="1:7">
      <c r="A154" s="13"/>
      <c r="B154" s="15">
        <f>36*D$151</f>
        <v>33840</v>
      </c>
      <c r="C154" s="15">
        <f t="shared" si="4"/>
        <v>17148</v>
      </c>
      <c r="D154" s="15"/>
    </row>
    <row r="155" spans="1:7">
      <c r="A155" s="13"/>
      <c r="B155" s="15">
        <f>72*D$151</f>
        <v>67680</v>
      </c>
      <c r="C155" s="15">
        <f t="shared" si="4"/>
        <v>22560</v>
      </c>
      <c r="D155" s="15"/>
    </row>
    <row r="156" spans="1:7">
      <c r="A156" s="13"/>
      <c r="B156" s="15">
        <f>$C$1</f>
        <v>100000</v>
      </c>
      <c r="C156" s="15">
        <f t="shared" si="4"/>
        <v>22560</v>
      </c>
      <c r="D156" s="15"/>
    </row>
    <row r="157" spans="1:7">
      <c r="A157" s="13"/>
      <c r="B157" s="15"/>
      <c r="C157" s="15"/>
      <c r="D157" s="15"/>
    </row>
    <row r="158" spans="1:7">
      <c r="A158" s="13"/>
      <c r="B158" s="15"/>
      <c r="C158" s="15"/>
      <c r="D158" s="15"/>
    </row>
    <row r="159" spans="1:7">
      <c r="A159" s="13" t="s">
        <v>182</v>
      </c>
      <c r="B159" s="15">
        <v>0</v>
      </c>
      <c r="C159" s="15">
        <f t="shared" ref="C159:C164" si="5">INT(MIN(IF(B159&lt;=36*D$159,MAX(D$159,0.74*D$159+B159*13/600),1.04*D$159+B159*8/600),2*D$159)+0.5)*12</f>
        <v>11640</v>
      </c>
      <c r="D159" s="15">
        <v>970</v>
      </c>
      <c r="E159" s="16">
        <v>20</v>
      </c>
    </row>
    <row r="160" spans="1:7">
      <c r="A160" s="13"/>
      <c r="B160" s="15">
        <f>12*D159</f>
        <v>11640</v>
      </c>
      <c r="C160" s="15">
        <f t="shared" si="5"/>
        <v>11640</v>
      </c>
      <c r="D160" s="15"/>
    </row>
    <row r="161" spans="1:5">
      <c r="A161" s="13"/>
      <c r="B161" s="15">
        <f>12*D159</f>
        <v>11640</v>
      </c>
      <c r="C161" s="15">
        <f t="shared" si="5"/>
        <v>11640</v>
      </c>
      <c r="D161" s="15"/>
    </row>
    <row r="162" spans="1:5">
      <c r="A162" s="13"/>
      <c r="B162" s="15">
        <f>36*D159</f>
        <v>34920</v>
      </c>
      <c r="C162" s="15">
        <f t="shared" si="5"/>
        <v>17688</v>
      </c>
      <c r="D162" s="15"/>
    </row>
    <row r="163" spans="1:5">
      <c r="A163" s="13"/>
      <c r="B163" s="15">
        <f>72*D159</f>
        <v>69840</v>
      </c>
      <c r="C163" s="15">
        <f t="shared" si="5"/>
        <v>23280</v>
      </c>
      <c r="D163" s="15"/>
    </row>
    <row r="164" spans="1:5">
      <c r="A164" s="13"/>
      <c r="B164" s="15">
        <f>$C$1</f>
        <v>100000</v>
      </c>
      <c r="C164" s="15">
        <f t="shared" si="5"/>
        <v>23280</v>
      </c>
      <c r="D164" s="15"/>
    </row>
    <row r="165" spans="1:5">
      <c r="A165" s="13"/>
      <c r="B165" s="15"/>
      <c r="C165" s="15"/>
      <c r="D165" s="15"/>
    </row>
    <row r="166" spans="1:5">
      <c r="A166" s="13"/>
      <c r="B166" s="15"/>
      <c r="C166" s="15"/>
      <c r="D166" s="15"/>
    </row>
    <row r="167" spans="1:5">
      <c r="A167" s="13" t="s">
        <v>183</v>
      </c>
      <c r="B167" s="15">
        <v>0</v>
      </c>
      <c r="C167" s="15">
        <f t="shared" ref="C167:C172" si="6">INT(MIN(IF(B167&lt;=36*$D$167,MAX($D$167,0.74*$D$167+B167*13/600),1.04*$D$167+B167*8/600),2*$D$167)+0.5)*12</f>
        <v>11940</v>
      </c>
      <c r="D167" s="15">
        <v>995</v>
      </c>
      <c r="E167" s="16">
        <v>21</v>
      </c>
    </row>
    <row r="168" spans="1:5">
      <c r="A168" s="13"/>
      <c r="B168" s="15">
        <f>12*$D$167</f>
        <v>11940</v>
      </c>
      <c r="C168" s="15">
        <f t="shared" si="6"/>
        <v>11940</v>
      </c>
      <c r="D168" s="15"/>
    </row>
    <row r="169" spans="1:5">
      <c r="A169" s="13"/>
      <c r="B169" s="15">
        <f>12*$D$167</f>
        <v>11940</v>
      </c>
      <c r="C169" s="15">
        <f t="shared" si="6"/>
        <v>11940</v>
      </c>
      <c r="D169" s="15"/>
    </row>
    <row r="170" spans="1:5">
      <c r="A170" s="13"/>
      <c r="B170" s="15">
        <f>3*B169</f>
        <v>35820</v>
      </c>
      <c r="C170" s="15">
        <f t="shared" si="6"/>
        <v>18144</v>
      </c>
      <c r="D170" s="15"/>
    </row>
    <row r="171" spans="1:5">
      <c r="A171" s="13"/>
      <c r="B171" s="15">
        <f>6*B169</f>
        <v>71640</v>
      </c>
      <c r="C171" s="15">
        <f t="shared" si="6"/>
        <v>23880</v>
      </c>
      <c r="D171" s="15"/>
    </row>
    <row r="172" spans="1:5">
      <c r="A172" s="13"/>
      <c r="B172" s="15">
        <f>$C$1</f>
        <v>100000</v>
      </c>
      <c r="C172" s="15">
        <f t="shared" si="6"/>
        <v>23880</v>
      </c>
      <c r="D172" s="15"/>
    </row>
    <row r="173" spans="1:5">
      <c r="A173" s="13"/>
      <c r="B173" s="15"/>
      <c r="C173" s="15"/>
      <c r="D173" s="15"/>
    </row>
    <row r="174" spans="1:5">
      <c r="A174" s="13"/>
      <c r="B174" s="15"/>
      <c r="C174" s="15"/>
      <c r="D174" s="15"/>
    </row>
    <row r="175" spans="1:5">
      <c r="A175" s="13" t="s">
        <v>184</v>
      </c>
      <c r="B175" s="15">
        <v>0</v>
      </c>
      <c r="C175" s="15">
        <f t="shared" ref="C175:C180" si="7">INT(MIN(IF(B175&lt;=36*$D$175,MAX($D$175,0.74*$D$175+B175*13/600),1.04*$D$175+B175*8/600),2*$D$175)+0.5)*12</f>
        <v>12060</v>
      </c>
      <c r="D175" s="15">
        <v>1005</v>
      </c>
      <c r="E175" s="16">
        <v>22</v>
      </c>
    </row>
    <row r="176" spans="1:5">
      <c r="A176" s="13"/>
      <c r="B176" s="15">
        <f>12*$D$175</f>
        <v>12060</v>
      </c>
      <c r="C176" s="15">
        <f t="shared" si="7"/>
        <v>12060</v>
      </c>
      <c r="D176" s="15"/>
    </row>
    <row r="177" spans="1:5">
      <c r="A177" s="13"/>
      <c r="B177" s="15">
        <f>12*$D$175</f>
        <v>12060</v>
      </c>
      <c r="C177" s="15">
        <f t="shared" si="7"/>
        <v>12060</v>
      </c>
      <c r="D177" s="15"/>
    </row>
    <row r="178" spans="1:5">
      <c r="A178" s="13"/>
      <c r="B178" s="15">
        <f>3*B177</f>
        <v>36180</v>
      </c>
      <c r="C178" s="15">
        <f t="shared" si="7"/>
        <v>18336</v>
      </c>
      <c r="D178" s="15"/>
    </row>
    <row r="179" spans="1:5">
      <c r="A179" s="13"/>
      <c r="B179" s="15">
        <f>6*B177</f>
        <v>72360</v>
      </c>
      <c r="C179" s="15">
        <f t="shared" si="7"/>
        <v>24120</v>
      </c>
      <c r="D179" s="15"/>
    </row>
    <row r="180" spans="1:5">
      <c r="A180" s="13"/>
      <c r="B180" s="15">
        <f>$C$1</f>
        <v>100000</v>
      </c>
      <c r="C180" s="15">
        <f t="shared" si="7"/>
        <v>24120</v>
      </c>
      <c r="D180" s="15"/>
    </row>
    <row r="181" spans="1:5">
      <c r="A181" s="13"/>
      <c r="B181" s="15"/>
      <c r="C181" s="15"/>
      <c r="D181" s="15"/>
    </row>
    <row r="182" spans="1:5">
      <c r="A182" s="13"/>
      <c r="B182" s="15"/>
      <c r="C182" s="15"/>
      <c r="D182" s="15"/>
    </row>
    <row r="183" spans="1:5">
      <c r="A183" s="13" t="s">
        <v>185</v>
      </c>
      <c r="B183" s="15">
        <v>0</v>
      </c>
      <c r="C183" s="15">
        <f t="shared" ref="C183:C188" si="8">INT(MIN(IF(B183&lt;=36*$D$183,MAX($D$183,0.74*$D$183+B183*13/600),1.04*$D$183+B183*8/600),2*$D$183)+0.5)*12</f>
        <v>12360</v>
      </c>
      <c r="D183" s="15">
        <v>1030</v>
      </c>
      <c r="E183" s="16">
        <v>23</v>
      </c>
    </row>
    <row r="184" spans="1:5">
      <c r="A184" s="13"/>
      <c r="B184" s="15">
        <f>12*$D$183</f>
        <v>12360</v>
      </c>
      <c r="C184" s="15">
        <f t="shared" si="8"/>
        <v>12360</v>
      </c>
      <c r="D184" s="15"/>
    </row>
    <row r="185" spans="1:5">
      <c r="A185" s="13"/>
      <c r="B185" s="15">
        <f>12*$D$183</f>
        <v>12360</v>
      </c>
      <c r="C185" s="15">
        <f t="shared" si="8"/>
        <v>12360</v>
      </c>
      <c r="D185" s="15"/>
    </row>
    <row r="186" spans="1:5">
      <c r="A186" s="13"/>
      <c r="B186" s="15">
        <f>3*B185</f>
        <v>37080</v>
      </c>
      <c r="C186" s="15">
        <f t="shared" si="8"/>
        <v>18792</v>
      </c>
      <c r="D186" s="15"/>
    </row>
    <row r="187" spans="1:5">
      <c r="A187" s="13"/>
      <c r="B187" s="15">
        <f>6*B185</f>
        <v>74160</v>
      </c>
      <c r="C187" s="15">
        <f t="shared" si="8"/>
        <v>24720</v>
      </c>
      <c r="D187" s="15"/>
    </row>
    <row r="188" spans="1:5">
      <c r="A188" s="13"/>
      <c r="B188" s="15">
        <f>$C$1</f>
        <v>100000</v>
      </c>
      <c r="C188" s="15">
        <f t="shared" si="8"/>
        <v>24720</v>
      </c>
      <c r="D188" s="15"/>
    </row>
    <row r="189" spans="1:5">
      <c r="A189" s="13"/>
      <c r="B189" s="15"/>
      <c r="C189" s="15"/>
      <c r="D189" s="15"/>
    </row>
    <row r="190" spans="1:5">
      <c r="A190" s="13"/>
      <c r="B190" s="15"/>
      <c r="C190" s="15"/>
      <c r="D190" s="15"/>
    </row>
    <row r="191" spans="1:5">
      <c r="A191" s="13" t="s">
        <v>186</v>
      </c>
      <c r="B191" s="15">
        <v>0</v>
      </c>
      <c r="C191" s="15">
        <f t="shared" ref="C191:C196" si="9">INT(MIN(IF(B191&lt;=36*$D$191,MAX($D$191,0.74*$D$191+B191*13/600),1.04*$D$191+B191*8/600),2*$D$191)+0.5)*12</f>
        <v>12660</v>
      </c>
      <c r="D191" s="15">
        <v>1055</v>
      </c>
      <c r="E191" s="16">
        <v>24</v>
      </c>
    </row>
    <row r="192" spans="1:5">
      <c r="A192" s="13"/>
      <c r="B192" s="15">
        <f>12*$D$191</f>
        <v>12660</v>
      </c>
      <c r="C192" s="15">
        <f t="shared" si="9"/>
        <v>12660</v>
      </c>
      <c r="D192" s="15"/>
    </row>
    <row r="193" spans="1:8">
      <c r="A193" s="13"/>
      <c r="B193" s="15">
        <f>12*$D$191</f>
        <v>12660</v>
      </c>
      <c r="C193" s="15">
        <f t="shared" si="9"/>
        <v>12660</v>
      </c>
      <c r="D193" s="15"/>
    </row>
    <row r="194" spans="1:8">
      <c r="A194" s="13"/>
      <c r="B194" s="15">
        <f>3*B193</f>
        <v>37980</v>
      </c>
      <c r="C194" s="15">
        <f t="shared" si="9"/>
        <v>19248</v>
      </c>
      <c r="D194" s="15"/>
    </row>
    <row r="195" spans="1:8">
      <c r="A195" s="13"/>
      <c r="B195" s="15">
        <f>6*B193</f>
        <v>75960</v>
      </c>
      <c r="C195" s="15">
        <f t="shared" si="9"/>
        <v>25320</v>
      </c>
      <c r="D195" s="15"/>
    </row>
    <row r="196" spans="1:8">
      <c r="A196" s="13"/>
      <c r="B196" s="15">
        <f>$C$1</f>
        <v>100000</v>
      </c>
      <c r="C196" s="15">
        <f t="shared" si="9"/>
        <v>25320</v>
      </c>
      <c r="D196" s="15"/>
    </row>
    <row r="197" spans="1:8">
      <c r="A197" s="13"/>
      <c r="B197" s="17"/>
      <c r="C197" s="17"/>
    </row>
    <row r="198" spans="1:8">
      <c r="A198" s="13"/>
      <c r="B198" s="17"/>
      <c r="C198" s="17"/>
    </row>
    <row r="199" spans="1:8">
      <c r="A199" s="13" t="s">
        <v>187</v>
      </c>
      <c r="B199" s="15">
        <v>0</v>
      </c>
      <c r="C199" s="15">
        <f t="shared" ref="C199:C204" si="10">INT(MIN(IF(B199&lt;=36*$D$199,MAX($D$199,0.74*$D$199+B199*13/600),1.04*$D$199+B199*8/600),2*$D$199)+0.5)*12</f>
        <v>12900</v>
      </c>
      <c r="D199" s="15">
        <v>1075</v>
      </c>
      <c r="E199" s="15">
        <v>25</v>
      </c>
    </row>
    <row r="200" spans="1:8">
      <c r="A200" s="13"/>
      <c r="B200" s="15">
        <f>12*$D$199</f>
        <v>12900</v>
      </c>
      <c r="C200" s="15">
        <f t="shared" si="10"/>
        <v>12900</v>
      </c>
      <c r="D200" s="15"/>
      <c r="G200" s="26"/>
    </row>
    <row r="201" spans="1:8">
      <c r="A201" s="13"/>
      <c r="B201" s="15">
        <f>12*$D$199</f>
        <v>12900</v>
      </c>
      <c r="C201" s="15">
        <f t="shared" si="10"/>
        <v>12900</v>
      </c>
      <c r="D201" s="15"/>
    </row>
    <row r="202" spans="1:8">
      <c r="A202" s="13"/>
      <c r="B202" s="15">
        <f>3*B201</f>
        <v>38700</v>
      </c>
      <c r="C202" s="15">
        <f t="shared" si="10"/>
        <v>19608</v>
      </c>
      <c r="D202" s="15"/>
    </row>
    <row r="203" spans="1:8">
      <c r="A203" s="13"/>
      <c r="B203" s="15">
        <f>6*B201</f>
        <v>77400</v>
      </c>
      <c r="C203" s="15">
        <f t="shared" si="10"/>
        <v>25800</v>
      </c>
      <c r="D203" s="15"/>
    </row>
    <row r="204" spans="1:8">
      <c r="A204" s="13"/>
      <c r="B204" s="15">
        <f>$C$1</f>
        <v>100000</v>
      </c>
      <c r="C204" s="15">
        <f t="shared" si="10"/>
        <v>25800</v>
      </c>
      <c r="D204" s="15"/>
    </row>
    <row r="205" spans="1:8">
      <c r="G205" s="16" t="s">
        <v>188</v>
      </c>
    </row>
    <row r="206" spans="1:8">
      <c r="B206" s="16" t="s">
        <v>121</v>
      </c>
      <c r="C206" s="16" t="s">
        <v>122</v>
      </c>
      <c r="G206" s="27" t="s">
        <v>189</v>
      </c>
    </row>
    <row r="207" spans="1:8">
      <c r="A207" s="13" t="s">
        <v>190</v>
      </c>
      <c r="B207" s="15">
        <v>0</v>
      </c>
      <c r="C207" s="15">
        <f t="shared" ref="C207:C212" si="11">INT(MIN(IF(B207&lt;=36*$D$207,MAX($D$207,0.74*$D$207+B207*13/600),1.04*$D$207+B207*8/600),2*$D$207)+0.5)*12</f>
        <v>13260</v>
      </c>
      <c r="D207" s="15">
        <v>1105</v>
      </c>
      <c r="E207" s="15">
        <v>26</v>
      </c>
      <c r="G207" s="28" t="s">
        <v>191</v>
      </c>
    </row>
    <row r="208" spans="1:8">
      <c r="A208" s="13"/>
      <c r="B208" s="15">
        <f>12*$D$207</f>
        <v>13260</v>
      </c>
      <c r="C208" s="15">
        <f t="shared" si="11"/>
        <v>13260</v>
      </c>
      <c r="D208" s="15"/>
      <c r="H208" s="29" t="s">
        <v>192</v>
      </c>
    </row>
    <row r="209" spans="1:9">
      <c r="A209" s="13"/>
      <c r="B209" s="15">
        <f>12*$D$207</f>
        <v>13260</v>
      </c>
      <c r="C209" s="15">
        <f t="shared" si="11"/>
        <v>13260</v>
      </c>
      <c r="D209" s="15"/>
      <c r="I209" s="16" t="s">
        <v>121</v>
      </c>
    </row>
    <row r="210" spans="1:9">
      <c r="A210" s="13"/>
      <c r="B210" s="15">
        <f>3*B209</f>
        <v>39780</v>
      </c>
      <c r="C210" s="15">
        <f t="shared" si="11"/>
        <v>20160</v>
      </c>
      <c r="D210" s="15"/>
      <c r="I210" s="30" t="s">
        <v>193</v>
      </c>
    </row>
    <row r="211" spans="1:9">
      <c r="A211" s="13"/>
      <c r="B211" s="15">
        <f>6*B209</f>
        <v>79560</v>
      </c>
      <c r="C211" s="15">
        <f t="shared" si="11"/>
        <v>26520</v>
      </c>
      <c r="D211" s="15"/>
      <c r="H211" s="16" t="s">
        <v>194</v>
      </c>
    </row>
    <row r="212" spans="1:9">
      <c r="A212" s="13"/>
      <c r="B212" s="15">
        <f>$C$1</f>
        <v>100000</v>
      </c>
      <c r="C212" s="15">
        <f t="shared" si="11"/>
        <v>26520</v>
      </c>
      <c r="D212" s="15"/>
      <c r="H212" s="31" t="s">
        <v>195</v>
      </c>
    </row>
    <row r="213" spans="1:9">
      <c r="G213" s="27" t="s">
        <v>196</v>
      </c>
    </row>
    <row r="214" spans="1:9">
      <c r="B214" s="16" t="s">
        <v>121</v>
      </c>
      <c r="C214" s="16" t="s">
        <v>122</v>
      </c>
      <c r="H214" s="16" t="s">
        <v>197</v>
      </c>
    </row>
    <row r="215" spans="1:9">
      <c r="A215" s="13" t="s">
        <v>198</v>
      </c>
      <c r="B215" s="15">
        <v>0</v>
      </c>
      <c r="C215" s="15">
        <f t="shared" ref="C215:C220" si="12">INT(MIN(IF(B215&lt;=36*$D$215,MAX($D$215,0.74*$D$215+B215*13/600),1.04*$D$215+B215*8/600),2*$D$215)+0.5)*12</f>
        <v>13680</v>
      </c>
      <c r="D215" s="15">
        <v>1140</v>
      </c>
      <c r="E215" s="15">
        <v>27</v>
      </c>
      <c r="G215" s="32" t="s">
        <v>199</v>
      </c>
    </row>
    <row r="216" spans="1:9">
      <c r="A216" s="13"/>
      <c r="B216" s="15">
        <f>12*$D$215</f>
        <v>13680</v>
      </c>
      <c r="C216" s="15">
        <f t="shared" si="12"/>
        <v>13680</v>
      </c>
      <c r="D216" s="15"/>
    </row>
    <row r="217" spans="1:9">
      <c r="A217" s="13"/>
      <c r="B217" s="15">
        <f>12*$D$215</f>
        <v>13680</v>
      </c>
      <c r="C217" s="15">
        <f t="shared" si="12"/>
        <v>13680</v>
      </c>
      <c r="D217" s="15"/>
    </row>
    <row r="218" spans="1:9">
      <c r="A218" s="13"/>
      <c r="B218" s="15">
        <f>3*B217</f>
        <v>41040</v>
      </c>
      <c r="C218" s="15">
        <f t="shared" si="12"/>
        <v>20796</v>
      </c>
      <c r="D218" s="15"/>
    </row>
    <row r="219" spans="1:9">
      <c r="A219" s="13"/>
      <c r="B219" s="15">
        <f>6*B217</f>
        <v>82080</v>
      </c>
      <c r="C219" s="15">
        <f t="shared" si="12"/>
        <v>27360</v>
      </c>
      <c r="D219" s="15"/>
    </row>
    <row r="220" spans="1:9">
      <c r="A220" s="13"/>
      <c r="B220" s="15">
        <f>$C$1</f>
        <v>100000</v>
      </c>
      <c r="C220" s="15">
        <f t="shared" si="12"/>
        <v>27360</v>
      </c>
      <c r="D220" s="15"/>
    </row>
    <row r="222" spans="1:9">
      <c r="B222" s="16" t="s">
        <v>121</v>
      </c>
      <c r="C222" s="16" t="s">
        <v>122</v>
      </c>
    </row>
    <row r="223" spans="1:9">
      <c r="A223" s="13" t="s">
        <v>200</v>
      </c>
      <c r="B223" s="15">
        <v>0</v>
      </c>
      <c r="C223" s="15">
        <f t="shared" ref="C223:C228" si="13">INT(MIN(IF(B223&lt;=36*$D$223,MAX($D$223,0.74*$D$223+B223*13/600),1.04*$D$223+B223*8/600),2*$D$223)+0.5)*12</f>
        <v>13920</v>
      </c>
      <c r="D223" s="15">
        <v>1160</v>
      </c>
      <c r="E223" s="15">
        <v>28</v>
      </c>
    </row>
    <row r="224" spans="1:9">
      <c r="A224" s="13"/>
      <c r="B224" s="15">
        <f>12*$D$223</f>
        <v>13920</v>
      </c>
      <c r="C224" s="15">
        <f t="shared" si="13"/>
        <v>13920</v>
      </c>
      <c r="D224" s="15"/>
    </row>
    <row r="225" spans="1:5">
      <c r="A225" s="13"/>
      <c r="B225" s="15">
        <f>12*$D$223</f>
        <v>13920</v>
      </c>
      <c r="C225" s="15">
        <f t="shared" si="13"/>
        <v>13920</v>
      </c>
      <c r="D225" s="15"/>
    </row>
    <row r="226" spans="1:5">
      <c r="A226" s="13"/>
      <c r="B226" s="15">
        <f>3*B225</f>
        <v>41760</v>
      </c>
      <c r="C226" s="15">
        <f t="shared" si="13"/>
        <v>21156</v>
      </c>
      <c r="D226" s="15"/>
    </row>
    <row r="227" spans="1:5">
      <c r="A227" s="13"/>
      <c r="B227" s="15">
        <f>6*B225</f>
        <v>83520</v>
      </c>
      <c r="C227" s="15">
        <f t="shared" si="13"/>
        <v>27840</v>
      </c>
      <c r="D227" s="15"/>
    </row>
    <row r="228" spans="1:5">
      <c r="A228" s="13"/>
      <c r="B228" s="15">
        <f>$C$1</f>
        <v>100000</v>
      </c>
      <c r="C228" s="15">
        <f t="shared" si="13"/>
        <v>27840</v>
      </c>
      <c r="D228" s="15"/>
    </row>
    <row r="230" spans="1:5">
      <c r="B230" s="16" t="s">
        <v>121</v>
      </c>
      <c r="C230" s="16" t="s">
        <v>122</v>
      </c>
    </row>
    <row r="231" spans="1:5">
      <c r="A231" s="13" t="s">
        <v>201</v>
      </c>
      <c r="B231" s="15">
        <v>0</v>
      </c>
      <c r="C231" s="15">
        <f t="shared" ref="C231:C236" si="14">INT(MIN(IF(B231&lt;=36*$D$231,MAX($D$231,0.74*$D$231+B231*13/600),1.04*$D$231+B231*8/600),2*$D$231)+0.5)*12</f>
        <v>14040</v>
      </c>
      <c r="D231" s="15">
        <v>1170</v>
      </c>
      <c r="E231" s="15">
        <v>29</v>
      </c>
    </row>
    <row r="232" spans="1:5">
      <c r="A232" s="13"/>
      <c r="B232" s="15">
        <f>12*$D$231</f>
        <v>14040</v>
      </c>
      <c r="C232" s="15">
        <f t="shared" si="14"/>
        <v>14040</v>
      </c>
      <c r="D232" s="15"/>
    </row>
    <row r="233" spans="1:5">
      <c r="A233" s="13"/>
      <c r="B233" s="15">
        <f>12*$D$231</f>
        <v>14040</v>
      </c>
      <c r="C233" s="15">
        <f t="shared" si="14"/>
        <v>14040</v>
      </c>
      <c r="D233" s="15"/>
    </row>
    <row r="234" spans="1:5">
      <c r="A234" s="13"/>
      <c r="B234" s="15">
        <f>3*B233</f>
        <v>42120</v>
      </c>
      <c r="C234" s="15">
        <f t="shared" si="14"/>
        <v>21336</v>
      </c>
      <c r="D234" s="15"/>
    </row>
    <row r="235" spans="1:5">
      <c r="A235" s="13"/>
      <c r="B235" s="15">
        <f>6*B233</f>
        <v>84240</v>
      </c>
      <c r="C235" s="15">
        <f t="shared" si="14"/>
        <v>28080</v>
      </c>
      <c r="D235" s="15"/>
    </row>
    <row r="236" spans="1:5">
      <c r="A236" s="13"/>
      <c r="B236" s="15">
        <f>$C$1</f>
        <v>100000</v>
      </c>
      <c r="C236" s="15">
        <f t="shared" si="14"/>
        <v>28080</v>
      </c>
      <c r="D236" s="15"/>
    </row>
    <row r="238" spans="1:5">
      <c r="B238" s="16" t="s">
        <v>121</v>
      </c>
      <c r="C238" s="16" t="s">
        <v>122</v>
      </c>
    </row>
    <row r="239" spans="1:5">
      <c r="A239" s="13" t="s">
        <v>202</v>
      </c>
      <c r="B239" s="15">
        <v>0</v>
      </c>
      <c r="C239" s="15">
        <f t="shared" ref="C239:C244" si="15">INT(MIN(IF(B239&lt;=36*$D$239,MAX($D$239,0.74*$D$239+B239*13/600),1.04*$D$239+B239*8/600),2*$D$239)+0.5)*12</f>
        <v>14100</v>
      </c>
      <c r="D239" s="15">
        <v>1175</v>
      </c>
      <c r="E239" s="15">
        <v>30</v>
      </c>
    </row>
    <row r="240" spans="1:5">
      <c r="A240" s="13"/>
      <c r="B240" s="15">
        <f>12*$D$239</f>
        <v>14100</v>
      </c>
      <c r="C240" s="15">
        <f t="shared" si="15"/>
        <v>14100</v>
      </c>
      <c r="D240" s="15"/>
    </row>
    <row r="241" spans="1:5">
      <c r="A241" s="13"/>
      <c r="B241" s="15">
        <f>12*$D$239</f>
        <v>14100</v>
      </c>
      <c r="C241" s="15">
        <f t="shared" si="15"/>
        <v>14100</v>
      </c>
      <c r="D241" s="15"/>
    </row>
    <row r="242" spans="1:5">
      <c r="A242" s="13"/>
      <c r="B242" s="15">
        <f>3*B241</f>
        <v>42300</v>
      </c>
      <c r="C242" s="15">
        <f>INT(MIN(IF(B242&lt;=36*$D$239,MAX($D$239,0.74*$D$239+B242*13/600),1.04*$D$239+B242*8/600),2*$D$239)+0.5)*12</f>
        <v>21432</v>
      </c>
      <c r="D242" s="15"/>
    </row>
    <row r="243" spans="1:5">
      <c r="A243" s="13"/>
      <c r="B243" s="15">
        <f>6*B241</f>
        <v>84600</v>
      </c>
      <c r="C243" s="15">
        <f t="shared" si="15"/>
        <v>28200</v>
      </c>
      <c r="D243" s="15"/>
    </row>
    <row r="244" spans="1:5">
      <c r="A244" s="13"/>
      <c r="B244" s="15">
        <f>$C$1</f>
        <v>100000</v>
      </c>
      <c r="C244" s="15">
        <f t="shared" si="15"/>
        <v>28200</v>
      </c>
      <c r="D244" s="15"/>
    </row>
    <row r="246" spans="1:5">
      <c r="B246" s="16" t="s">
        <v>121</v>
      </c>
      <c r="C246" s="16" t="s">
        <v>122</v>
      </c>
    </row>
    <row r="247" spans="1:5">
      <c r="A247" s="13" t="s">
        <v>206</v>
      </c>
      <c r="B247" s="15">
        <v>0</v>
      </c>
      <c r="C247" s="15">
        <f t="shared" ref="C247:C252" si="16">INT(MIN(IF(B247&lt;=36*$D$247,MAX($D$247,0.74*$D$247+B247*13/600),1.04*$D$247+B247*8/600),2*$D$247)+0.5)*12</f>
        <v>14220</v>
      </c>
      <c r="D247" s="15">
        <v>1185</v>
      </c>
      <c r="E247" s="15">
        <v>31</v>
      </c>
    </row>
    <row r="248" spans="1:5">
      <c r="A248" s="13"/>
      <c r="B248" s="15">
        <f>12*$D$247</f>
        <v>14220</v>
      </c>
      <c r="C248" s="15">
        <f t="shared" si="16"/>
        <v>14220</v>
      </c>
      <c r="D248" s="15"/>
    </row>
    <row r="249" spans="1:5">
      <c r="A249" s="13"/>
      <c r="B249" s="15">
        <f>12*$D$247</f>
        <v>14220</v>
      </c>
      <c r="C249" s="15">
        <f t="shared" si="16"/>
        <v>14220</v>
      </c>
      <c r="D249" s="15"/>
    </row>
    <row r="250" spans="1:5">
      <c r="A250" s="13"/>
      <c r="B250" s="15">
        <f>3*B249</f>
        <v>42660</v>
      </c>
      <c r="C250" s="15">
        <f t="shared" si="16"/>
        <v>21612</v>
      </c>
      <c r="D250" s="15"/>
    </row>
    <row r="251" spans="1:5">
      <c r="A251" s="13"/>
      <c r="B251" s="15">
        <f>6*B249</f>
        <v>85320</v>
      </c>
      <c r="C251" s="15">
        <f t="shared" si="16"/>
        <v>28440</v>
      </c>
      <c r="D251" s="15"/>
    </row>
    <row r="252" spans="1:5">
      <c r="A252" s="13"/>
      <c r="B252" s="15">
        <f>$C$1</f>
        <v>100000</v>
      </c>
      <c r="C252" s="15">
        <f t="shared" si="16"/>
        <v>28440</v>
      </c>
      <c r="D252" s="15"/>
    </row>
    <row r="254" spans="1:5">
      <c r="B254" s="16" t="s">
        <v>121</v>
      </c>
      <c r="C254" s="16" t="s">
        <v>122</v>
      </c>
    </row>
    <row r="255" spans="1:5">
      <c r="A255" s="16" t="s">
        <v>210</v>
      </c>
      <c r="B255" s="15">
        <v>0</v>
      </c>
      <c r="C255" s="15">
        <f t="shared" ref="C255:C260" si="17">INT(MIN(IF(B255&lt;=36*$D$255,MAX($D$255,0.74*$D$255+B255*13/600),1.04*$D$255+B255*8/600),2*$D$255)+0.5)*12</f>
        <v>14340</v>
      </c>
      <c r="D255" s="34">
        <v>1195</v>
      </c>
      <c r="E255" s="16">
        <v>32</v>
      </c>
    </row>
    <row r="256" spans="1:5">
      <c r="B256" s="15">
        <f>12*$D$255</f>
        <v>14340</v>
      </c>
      <c r="C256" s="15">
        <f t="shared" si="17"/>
        <v>14340</v>
      </c>
    </row>
    <row r="257" spans="1:5">
      <c r="B257" s="15">
        <f>12*$D$255</f>
        <v>14340</v>
      </c>
      <c r="C257" s="15">
        <f t="shared" si="17"/>
        <v>14340</v>
      </c>
    </row>
    <row r="258" spans="1:5">
      <c r="B258" s="15">
        <f>36*D255</f>
        <v>43020</v>
      </c>
      <c r="C258" s="15">
        <f t="shared" si="17"/>
        <v>21792</v>
      </c>
    </row>
    <row r="259" spans="1:5">
      <c r="B259" s="15">
        <f>72*D255</f>
        <v>86040</v>
      </c>
      <c r="C259" s="15">
        <f t="shared" si="17"/>
        <v>28680</v>
      </c>
    </row>
    <row r="260" spans="1:5">
      <c r="B260" s="15">
        <f>$C$1</f>
        <v>100000</v>
      </c>
      <c r="C260" s="15">
        <f t="shared" si="17"/>
        <v>28680</v>
      </c>
    </row>
    <row r="262" spans="1:5">
      <c r="B262" s="16" t="s">
        <v>121</v>
      </c>
      <c r="C262" s="16" t="s">
        <v>122</v>
      </c>
    </row>
    <row r="263" spans="1:5">
      <c r="A263" s="16" t="s">
        <v>246</v>
      </c>
      <c r="B263" s="15">
        <v>0</v>
      </c>
      <c r="C263" s="15">
        <f t="shared" ref="C263:C268" si="18">INT(MIN(IF(B263&lt;=36*$D$263,MAX($D$263,0.74*$D$263+B263*13/600),1.04*$D$263+B263*8/600),2*$D$263)+0.5)*12</f>
        <v>14700</v>
      </c>
      <c r="D263" s="34">
        <v>1225</v>
      </c>
      <c r="E263" s="16">
        <v>33</v>
      </c>
    </row>
    <row r="264" spans="1:5">
      <c r="B264" s="15">
        <f>12*$D$263</f>
        <v>14700</v>
      </c>
      <c r="C264" s="15">
        <f t="shared" si="18"/>
        <v>14700</v>
      </c>
    </row>
    <row r="265" spans="1:5">
      <c r="B265" s="15">
        <f>12*$D$263</f>
        <v>14700</v>
      </c>
      <c r="C265" s="15">
        <f t="shared" si="18"/>
        <v>14700</v>
      </c>
    </row>
    <row r="266" spans="1:5">
      <c r="B266" s="15">
        <f>36*D263</f>
        <v>44100</v>
      </c>
      <c r="C266" s="15">
        <f t="shared" si="18"/>
        <v>22344</v>
      </c>
    </row>
    <row r="267" spans="1:5">
      <c r="B267" s="15">
        <f>72*D263</f>
        <v>88200</v>
      </c>
      <c r="C267" s="15">
        <f t="shared" si="18"/>
        <v>29400</v>
      </c>
    </row>
    <row r="268" spans="1:5">
      <c r="B268" s="15">
        <f>$C$1</f>
        <v>100000</v>
      </c>
      <c r="C268" s="15">
        <f t="shared" si="18"/>
        <v>29400</v>
      </c>
    </row>
    <row r="270" spans="1:5">
      <c r="B270" s="16" t="s">
        <v>121</v>
      </c>
      <c r="C270" s="16" t="s">
        <v>122</v>
      </c>
    </row>
    <row r="271" spans="1:5">
      <c r="A271" s="36">
        <v>2025</v>
      </c>
      <c r="B271" s="15">
        <v>0</v>
      </c>
      <c r="C271" s="15">
        <f>INT(MIN(IF(B271&lt;=36*$D$271,MAX($D$271,0.74*$D$272+B271*13/600),1.04*$D$271+B271*8/600),2*$D$271)+0.5)*12</f>
        <v>15120</v>
      </c>
      <c r="D271" s="34">
        <v>1260</v>
      </c>
      <c r="E271" s="16">
        <v>34</v>
      </c>
    </row>
    <row r="272" spans="1:5">
      <c r="B272" s="15">
        <f>12*$D$271</f>
        <v>15120</v>
      </c>
      <c r="C272" s="15">
        <f>INT(MIN(IF(B272&lt;=36*$D$271,MAX($D$271,0.74*$D$271+B272*13/600),1.04*$D$271+B272*8/600),2*$D$271)+0.5)*12</f>
        <v>15120</v>
      </c>
    </row>
    <row r="273" spans="2:3">
      <c r="B273" s="15">
        <f>12*$D$271</f>
        <v>15120</v>
      </c>
      <c r="C273" s="15">
        <f>INT(MIN(IF(B273&lt;=36*$D$271,MAX($D$271,0.74*$D$271+B273*13/600),1.04*$D$271+B273*8/600),2*$D$271)+0.5)*12</f>
        <v>15120</v>
      </c>
    </row>
    <row r="274" spans="2:3">
      <c r="B274" s="15">
        <f>36*D271</f>
        <v>45360</v>
      </c>
      <c r="C274" s="15">
        <f>INT(MIN(IF(B274&lt;=36*$D$271,MAX($D$271,0.74*$D$271+B274*13/600),1.04*$D$271+B274*8/600),2*$D$271)+0.5)*12</f>
        <v>22980</v>
      </c>
    </row>
    <row r="275" spans="2:3">
      <c r="B275" s="15">
        <f>72*D271</f>
        <v>90720</v>
      </c>
      <c r="C275" s="15">
        <f>INT(MIN(IF(B275&lt;=36*$D$271,MAX($D$271,0.74*$D$271+B275*13/600),1.04*$D$271+B275*8/600),2*$D$271)+0.5)*12</f>
        <v>30240</v>
      </c>
    </row>
    <row r="276" spans="2:3">
      <c r="B276" s="15">
        <f>$C$1</f>
        <v>100000</v>
      </c>
      <c r="C276" s="15">
        <f>INT(MIN(IF(B276&lt;=36*$D$271,MAX($D$271,0.74*$D$271+B276*13/600),1.04*$D$271+B276*8/600),2*$D$271)+0.5)*12</f>
        <v>30240</v>
      </c>
    </row>
  </sheetData>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IV_AI_5.1</vt:lpstr>
      <vt:lpstr>IV_AI_Grafik_Rentenformel</vt:lpstr>
      <vt:lpstr>Rentenformel</vt:lpstr>
      <vt:lpstr>IV_AI_Grafik_Rentenformel!Druckbereich</vt:lpstr>
      <vt:lpstr>Druckbereich</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Schüpbach Salome</dc:creator>
  <cp:lastModifiedBy>Schüpbach Salome BSV</cp:lastModifiedBy>
  <cp:lastPrinted>2020-01-09T11:33:21Z</cp:lastPrinted>
  <dcterms:created xsi:type="dcterms:W3CDTF">2005-01-05T07:21:49Z</dcterms:created>
  <dcterms:modified xsi:type="dcterms:W3CDTF">2025-10-15T12:46:19Z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2025-06-18T14:31:04Z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191d7b5d-dddc-41a9-b831-90a7c53efc31</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